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1315" windowHeight="11820" activeTab="0"/>
  </bookViews>
  <sheets>
    <sheet name="2014 felte_dyr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/>
    <author>K?re Torsvik</author>
    <author>kook</author>
  </authors>
  <commentList>
    <comment ref="E3" authorId="0">
      <text>
        <r>
          <rPr>
            <b/>
            <sz val="9"/>
            <color indexed="8"/>
            <rFont val="Tahoma"/>
            <family val="2"/>
          </rPr>
          <t>15.09.14 tildelt ekstraløyve kolle kalv
15.10.14 ekstraløyve tildelt kolle + kalv</t>
        </r>
      </text>
    </comment>
    <comment ref="F3" authorId="0">
      <text>
        <r>
          <rPr>
            <b/>
            <sz val="9"/>
            <color indexed="8"/>
            <rFont val="Tahoma"/>
            <family val="2"/>
          </rPr>
          <t xml:space="preserve">Kalv ho skutt 02.09.14 17 kg. AF SMS. Kalv ho 25? Kg 05.09.14 AF sms + 16.09.14 kalv, han skutt 20 Kg AF + 21.10.14 kalv ho skutt 20 kg AF sms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color indexed="8"/>
            <rFont val="Tahoma"/>
            <family val="2"/>
          </rPr>
          <t xml:space="preserve">Kolle ungdyr skutt 01.09.14 47 kg. AF SMS. Kolle ungdyr skutt 05.09.14 ? Kg  AF sms
</t>
        </r>
      </text>
    </comment>
    <comment ref="H3" authorId="0">
      <text>
        <r>
          <rPr>
            <b/>
            <sz val="9"/>
            <color indexed="8"/>
            <rFont val="Tahoma"/>
            <family val="2"/>
          </rPr>
          <t xml:space="preserve">Spissbukk skutt 01.09.14 55 kg. AF SMS. + Spissbukk skutt 06.09.14 55 ? Kg AF sms
</t>
        </r>
      </text>
    </comment>
    <comment ref="I3" authorId="0">
      <text>
        <r>
          <rPr>
            <b/>
            <sz val="9"/>
            <color indexed="8"/>
            <rFont val="Tahoma"/>
            <family val="2"/>
          </rPr>
          <t xml:space="preserve">Kolle skutt 05.09.14 60? kg. AF SMS. + Kolle skutt 07.09.14 60? Kg AF sms + 08.10.14 kolle skutt 55 kg AF
25.10.14 kolle skutt 57 kg AF sms
</t>
        </r>
      </text>
    </comment>
    <comment ref="J3" authorId="0">
      <text>
        <r>
          <rPr>
            <b/>
            <sz val="9"/>
            <color indexed="8"/>
            <rFont val="Tahoma"/>
            <family val="2"/>
          </rPr>
          <t xml:space="preserve">Bukk skutt 01.09.14 86 kg. AF SMS. +  bukk skutt 07.09.14 75? Kg AF sms
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 xml:space="preserve">25.09.14 tildelt ekstraløyve kolle + kalv
</t>
        </r>
      </text>
    </comment>
    <comment ref="F5" authorId="0">
      <text>
        <r>
          <rPr>
            <b/>
            <sz val="9"/>
            <color indexed="8"/>
            <rFont val="Tahoma"/>
            <family val="2"/>
          </rPr>
          <t xml:space="preserve">Kalv han skutt 24.09.14 25 kg. ES mail.
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 xml:space="preserve">Kolle skutt 02.09.14 60 kg. TA SMS.
30.10.14 Kolle felt 60 kg? HS mail
</t>
        </r>
      </text>
    </comment>
    <comment ref="E6" authorId="0">
      <text>
        <r>
          <rPr>
            <sz val="10"/>
            <rFont val="Arial"/>
            <family val="2"/>
          </rPr>
          <t>05.10.14 tilleggsløyve - bukk</t>
        </r>
      </text>
    </comment>
    <comment ref="F6" authorId="0">
      <text>
        <r>
          <rPr>
            <b/>
            <sz val="9"/>
            <color indexed="8"/>
            <rFont val="Tahoma"/>
            <family val="2"/>
          </rPr>
          <t xml:space="preserve">Kalv ho skutt 03.09.14 11 kg. KOK mail.
</t>
        </r>
      </text>
    </comment>
    <comment ref="H6" authorId="0">
      <text>
        <r>
          <rPr>
            <b/>
            <sz val="9"/>
            <color indexed="8"/>
            <rFont val="Tahoma"/>
            <family val="2"/>
          </rPr>
          <t xml:space="preserve">Spissbukk skutt 01.09.14 45 kg. KOK mail.
</t>
        </r>
      </text>
    </comment>
    <comment ref="I6" authorId="0">
      <text>
        <r>
          <rPr>
            <b/>
            <sz val="9"/>
            <color indexed="8"/>
            <rFont val="Tahoma"/>
            <family val="2"/>
          </rPr>
          <t xml:space="preserve">Kolle skutt 03.09.14 45 kg. KOK mail.
</t>
        </r>
      </text>
    </comment>
    <comment ref="J6" authorId="0">
      <text>
        <r>
          <rPr>
            <b/>
            <sz val="9"/>
            <color indexed="8"/>
            <rFont val="Tahoma"/>
            <family val="2"/>
          </rPr>
          <t>8 tagger skutt 27.09.14 57 kg. KOK mail  + bukk 10 tagger skutt 10.10.14 105 kg KOK mail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 xml:space="preserve">Spissbukk skutt 07.09.14 51 kg. AF sms.
</t>
        </r>
      </text>
    </comment>
    <comment ref="E8" authorId="0">
      <text>
        <r>
          <rPr>
            <b/>
            <sz val="9"/>
            <color indexed="8"/>
            <rFont val="Tahoma"/>
            <family val="2"/>
          </rPr>
          <t xml:space="preserve">15.09.14 ekstraløyve ungdyr, ho
</t>
        </r>
      </text>
    </comment>
    <comment ref="G8" authorId="0">
      <text>
        <r>
          <rPr>
            <b/>
            <sz val="9"/>
            <color indexed="8"/>
            <rFont val="Tahoma"/>
            <family val="2"/>
          </rPr>
          <t xml:space="preserve">Kolle ungdyr skutt 04.09.14 45 kg. AOS SMS. +0ungdyr ho skutt 06.10.14 40 kg AOS sms
</t>
        </r>
      </text>
    </comment>
    <comment ref="E9" authorId="0">
      <text>
        <r>
          <rPr>
            <b/>
            <sz val="9"/>
            <color indexed="8"/>
            <rFont val="Tahoma"/>
            <family val="2"/>
          </rPr>
          <t xml:space="preserve">24.09.14 overført løyve fra 2012, bukk
16.10.14 overført løyve fra 2013 - kalv
</t>
        </r>
      </text>
    </comment>
    <comment ref="G9" authorId="0">
      <text>
        <r>
          <rPr>
            <b/>
            <sz val="9"/>
            <color indexed="8"/>
            <rFont val="Tahoma"/>
            <family val="2"/>
          </rPr>
          <t xml:space="preserve">Kolle ungdyr skutt 24.09.14 50 kg. AK mail.
15.10.14 ungdyr, kolle skutt ca 45 kg AK
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 xml:space="preserve">15.09.14 ekstraløyve ungdyr, spissbukk
</t>
        </r>
      </text>
    </comment>
    <comment ref="H10" authorId="0">
      <text>
        <r>
          <rPr>
            <b/>
            <sz val="9"/>
            <color indexed="8"/>
            <rFont val="Tahoma"/>
            <family val="2"/>
          </rPr>
          <t xml:space="preserve">Spissbukk skutt 09.09.14 45 kg. JBB mail.
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 xml:space="preserve">Kolle ungdyr skutt 13.09.14 40 kg. NMV tlf.
</t>
        </r>
      </text>
    </comment>
    <comment ref="H12" authorId="0">
      <text>
        <r>
          <rPr>
            <b/>
            <sz val="9"/>
            <color indexed="8"/>
            <rFont val="Tahoma"/>
            <family val="2"/>
          </rPr>
          <t xml:space="preserve">Spissbukk skutt 10.09.14 50 kg. NMV tlf.
</t>
        </r>
      </text>
    </comment>
    <comment ref="E14" authorId="0">
      <text>
        <r>
          <rPr>
            <sz val="10"/>
            <rFont val="Arial"/>
            <family val="2"/>
          </rPr>
          <t>09.10.14 ungdyr, spisbukk overført fra 2013</t>
        </r>
      </text>
    </comment>
    <comment ref="J14" authorId="0">
      <text>
        <r>
          <rPr>
            <b/>
            <sz val="9"/>
            <color indexed="8"/>
            <rFont val="Tahoma"/>
            <family val="2"/>
          </rPr>
          <t xml:space="preserve">11 tagger skutt 01.09.14 80 kg. EV mail. + 6 tagger skutt 13.09.14 60 kg EV + 6 Tagger skutt 08.10.14 60 kg EV sms
</t>
        </r>
      </text>
    </comment>
    <comment ref="F15" authorId="0">
      <text>
        <r>
          <rPr>
            <b/>
            <sz val="9"/>
            <color indexed="8"/>
            <rFont val="Tahoma"/>
            <family val="2"/>
          </rPr>
          <t xml:space="preserve">Kalv han skutt 03.10.14 27 kg. AIS mail.
</t>
        </r>
      </text>
    </comment>
    <comment ref="J15" authorId="0">
      <text>
        <r>
          <rPr>
            <b/>
            <sz val="9"/>
            <color indexed="8"/>
            <rFont val="Tahoma"/>
            <family val="2"/>
          </rPr>
          <t xml:space="preserve">6 tagger skutt 04.09.14 65 kg. AIS sms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 xml:space="preserve">Overført fra 2013 ungdyr, skal felle kalv.
25.09.14 ekstraløyve tildelt - ungdyr, ho
</t>
        </r>
      </text>
    </comment>
    <comment ref="F16" authorId="0">
      <text>
        <r>
          <rPr>
            <b/>
            <sz val="9"/>
            <color indexed="8"/>
            <rFont val="Tahoma"/>
            <family val="2"/>
          </rPr>
          <t xml:space="preserve">Kalv han skutt 21.09.14 25 kg. BH tlfl.
</t>
        </r>
      </text>
    </comment>
    <comment ref="I16" authorId="0">
      <text>
        <r>
          <rPr>
            <b/>
            <sz val="9"/>
            <color indexed="8"/>
            <rFont val="Tahoma"/>
            <family val="2"/>
          </rPr>
          <t xml:space="preserve">Kolle skutt 21.09.14 58 kg. BH tlf.
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Kolle ungdyr skutt 12.09.14 45 kg. HF SMS.
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 xml:space="preserve">Kolle skutt 07.09.14 50? kg. KH sms.
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Kalv han skutt 14.09.14 18 kg. KBS mail.
</t>
        </r>
      </text>
    </comment>
    <comment ref="I18" authorId="0">
      <text>
        <r>
          <rPr>
            <b/>
            <sz val="9"/>
            <color indexed="8"/>
            <rFont val="Tahoma"/>
            <family val="2"/>
          </rPr>
          <t xml:space="preserve">Kolle skutt 08.09.14 47 kg. KS sms.
Skade i lår.
</t>
        </r>
      </text>
    </comment>
    <comment ref="F19" authorId="0">
      <text>
        <r>
          <rPr>
            <b/>
            <sz val="9"/>
            <color indexed="8"/>
            <rFont val="Tahoma"/>
            <family val="2"/>
          </rPr>
          <t xml:space="preserve">Kalv han skutt 30.09.14 26 kg. KBS mail.
</t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 xml:space="preserve">Spissbukk skutt 14.09.14 47 kg. AIK sms.
</t>
        </r>
      </text>
    </comment>
    <comment ref="H22" authorId="0">
      <text>
        <r>
          <rPr>
            <b/>
            <sz val="9"/>
            <color indexed="8"/>
            <rFont val="Tahoma"/>
            <family val="2"/>
          </rPr>
          <t xml:space="preserve">Spissbukk skutt 01.10.14 54 kg. HF sms.
</t>
        </r>
      </text>
    </comment>
    <comment ref="J22" authorId="0">
      <text>
        <r>
          <rPr>
            <b/>
            <sz val="9"/>
            <color indexed="8"/>
            <rFont val="Tahoma"/>
            <family val="2"/>
          </rPr>
          <t xml:space="preserve">6 tagger skutt 0
09.09.14 65 kg. JH sms
</t>
        </r>
      </text>
    </comment>
    <comment ref="H23" authorId="0">
      <text>
        <r>
          <rPr>
            <b/>
            <sz val="9"/>
            <color indexed="8"/>
            <rFont val="Tahoma"/>
            <family val="2"/>
          </rPr>
          <t xml:space="preserve">Spissbukk skutt 04.10.14 45 kg. TT sms.
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 xml:space="preserve">Kolle skutt 07.09.14 60 kg. TT sms.
</t>
        </r>
      </text>
    </comment>
    <comment ref="E24" authorId="0">
      <text>
        <r>
          <rPr>
            <b/>
            <sz val="9"/>
            <color indexed="8"/>
            <rFont val="Tahoma"/>
            <family val="2"/>
          </rPr>
          <t xml:space="preserve">24.09.14 overført løyve fra 2013, spissbukk
</t>
        </r>
      </text>
    </comment>
    <comment ref="J24" authorId="0">
      <text>
        <r>
          <rPr>
            <b/>
            <sz val="9"/>
            <color indexed="8"/>
            <rFont val="Tahoma"/>
            <family val="2"/>
          </rPr>
          <t xml:space="preserve">8 tagger skutt 0
24.09.14 61 kg. OV sms
</t>
        </r>
      </text>
    </comment>
    <comment ref="J25" authorId="0">
      <text>
        <r>
          <rPr>
            <b/>
            <sz val="9"/>
            <color indexed="8"/>
            <rFont val="Tahoma"/>
            <family val="2"/>
          </rPr>
          <t xml:space="preserve">8 tagger skutt 
05.10.14 70 kg. RL mail
</t>
        </r>
      </text>
    </comment>
    <comment ref="F26" authorId="0">
      <text>
        <r>
          <rPr>
            <b/>
            <sz val="9"/>
            <color indexed="8"/>
            <rFont val="Tahoma"/>
            <family val="2"/>
          </rPr>
          <t xml:space="preserve">Kalv han skutt 17.09.14 23 kg. TEK mail.
</t>
        </r>
      </text>
    </comment>
    <comment ref="J27" authorId="0">
      <text>
        <r>
          <rPr>
            <b/>
            <sz val="9"/>
            <color indexed="8"/>
            <rFont val="Tahoma"/>
            <family val="2"/>
          </rPr>
          <t xml:space="preserve">6 tagger skutt 
01.10.14 59 kg. OV sms
</t>
        </r>
      </text>
    </comment>
    <comment ref="G27" authorId="0">
      <text>
        <r>
          <rPr>
            <b/>
            <sz val="9"/>
            <color indexed="8"/>
            <rFont val="Tahoma"/>
            <family val="2"/>
          </rPr>
          <t xml:space="preserve">Kolle ungdyr skutt 10.10.14 37 kg. OV SMS.
</t>
        </r>
      </text>
    </comment>
    <comment ref="E27" authorId="1">
      <text>
        <r>
          <rPr>
            <b/>
            <sz val="9"/>
            <rFont val="Tahoma"/>
            <family val="0"/>
          </rPr>
          <t>11.10.14 overført løyve fra 2013 kolle + kalv</t>
        </r>
        <r>
          <rPr>
            <sz val="9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9"/>
            <color indexed="8"/>
            <rFont val="Tahoma"/>
            <family val="2"/>
          </rPr>
          <t xml:space="preserve">Spissbukk skutt 11.10.14 35 kg. JT sms.
</t>
        </r>
      </text>
    </comment>
    <comment ref="E15" authorId="2">
      <text>
        <r>
          <rPr>
            <b/>
            <sz val="9"/>
            <rFont val="Tahoma"/>
            <family val="2"/>
          </rPr>
          <t>15.10.14 overført løyve fra 2013 - kolle</t>
        </r>
        <r>
          <rPr>
            <sz val="9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9"/>
            <rFont val="Tahoma"/>
            <family val="0"/>
          </rPr>
          <t>15.10.14 tildelt ekstraløyve ungdyr, ho</t>
        </r>
        <r>
          <rPr>
            <sz val="9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9"/>
            <color indexed="8"/>
            <rFont val="Tahoma"/>
            <family val="2"/>
          </rPr>
          <t xml:space="preserve">7 tagger skutt 20.10.14 75 kg. ØP sms
</t>
        </r>
      </text>
    </comment>
    <comment ref="I7" authorId="0">
      <text>
        <r>
          <rPr>
            <b/>
            <sz val="9"/>
            <color indexed="8"/>
            <rFont val="Tahoma"/>
            <family val="2"/>
          </rPr>
          <t xml:space="preserve">Kolle skutt 20.10.14 60 kg. ØP sms.
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 xml:space="preserve">Kalv han skutt 20.10.14 22 kg. AF sms.
</t>
        </r>
      </text>
    </comment>
    <comment ref="I26" authorId="0">
      <text>
        <r>
          <rPr>
            <b/>
            <sz val="9"/>
            <color indexed="8"/>
            <rFont val="Tahoma"/>
            <family val="2"/>
          </rPr>
          <t xml:space="preserve">Kolle skutt 10.10.14 59 kg. TEK mail.+
Kolle skutt 13.12.14 62,5 kg TEK sms
</t>
        </r>
      </text>
    </comment>
    <comment ref="J21" authorId="0">
      <text>
        <r>
          <rPr>
            <b/>
            <sz val="9"/>
            <color indexed="8"/>
            <rFont val="Tahoma"/>
            <family val="2"/>
          </rPr>
          <t xml:space="preserve">8 tagger skutt 
22.10.14 65 kg. HH sms
</t>
        </r>
      </text>
    </comment>
    <comment ref="E26" authorId="1">
      <text>
        <r>
          <rPr>
            <b/>
            <sz val="9"/>
            <rFont val="Tahoma"/>
            <family val="0"/>
          </rPr>
          <t>25.10.14 ekstraløyve tildelt - kolle</t>
        </r>
        <r>
          <rPr>
            <sz val="9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9"/>
            <color indexed="8"/>
            <rFont val="Tahoma"/>
            <family val="2"/>
          </rPr>
          <t xml:space="preserve">13 tagger skutt 02.11.14 81 kg. AJV mt
</t>
        </r>
      </text>
    </comment>
    <comment ref="J11" authorId="0">
      <text>
        <r>
          <rPr>
            <b/>
            <sz val="9"/>
            <color indexed="8"/>
            <rFont val="Tahoma"/>
            <family val="2"/>
          </rPr>
          <t xml:space="preserve">6 tagger skutt 25.11.14 55 kg. OMB sms
</t>
        </r>
      </text>
    </comment>
    <comment ref="G7" authorId="0">
      <text>
        <r>
          <rPr>
            <b/>
            <sz val="9"/>
            <color indexed="8"/>
            <rFont val="Tahoma"/>
            <family val="2"/>
          </rPr>
          <t xml:space="preserve">Kolle ungdyr skutt 13.12.14 50 kg. BF mail
</t>
        </r>
      </text>
    </comment>
  </commentList>
</comments>
</file>

<file path=xl/sharedStrings.xml><?xml version="1.0" encoding="utf-8"?>
<sst xmlns="http://schemas.openxmlformats.org/spreadsheetml/2006/main" count="123" uniqueCount="79">
  <si>
    <t>Jf nr</t>
  </si>
  <si>
    <t>Jaktfelt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</si>
  <si>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</si>
  <si>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</si>
  <si>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</si>
  <si>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</si>
  <si>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</si>
  <si>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</si>
  <si>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Oppdatert:</t>
  </si>
  <si>
    <t>Da pr jaktfelt</t>
  </si>
  <si>
    <t>hodyr</t>
  </si>
  <si>
    <t>hanndyr</t>
  </si>
  <si>
    <t>(frå 2 ½ år)</t>
  </si>
  <si>
    <t>Sum</t>
  </si>
  <si>
    <t>Felte dyr</t>
  </si>
  <si>
    <t>% av kvoten felt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</si>
  <si>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</si>
  <si>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</si>
  <si>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</si>
  <si>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</si>
  <si>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</si>
  <si>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</si>
  <si>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</si>
  <si>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</si>
  <si>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</si>
  <si>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</si>
  <si>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</si>
  <si>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</si>
  <si>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Eide/Spilde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</si>
  <si>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</si>
  <si>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</si>
  <si>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</si>
  <si>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</si>
  <si>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</si>
  <si>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</si>
  <si>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</si>
  <si>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</si>
  <si>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</si>
  <si>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</si>
  <si>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</si>
  <si>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</si>
  <si>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</si>
  <si>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</si>
  <si>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</si>
  <si>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% felt av kvote</t>
  </si>
  <si>
    <t>Fordeling med 1.fordelingstallet:</t>
  </si>
  <si>
    <t>Kjønn tot</t>
  </si>
  <si>
    <t>Kjønn</t>
  </si>
  <si>
    <t>Eldre/yngre</t>
  </si>
  <si>
    <t>Kjønnsfordeling</t>
  </si>
  <si>
    <t>Hodyr</t>
  </si>
  <si>
    <t>Kategori, idealfordeling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</si>
  <si>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</si>
  <si>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</si>
  <si>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</si>
  <si>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</si>
  <si>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</si>
  <si>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</si>
  <si>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</si>
  <si>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</si>
  <si>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</si>
  <si>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kalv</t>
  </si>
  <si>
    <t>ho</t>
  </si>
  <si>
    <t>han</t>
  </si>
  <si>
    <t>Fellingstatistikk med fordeling:</t>
  </si>
  <si>
    <t>%-vis fordeling</t>
  </si>
  <si>
    <t>Samlet ungdyr:</t>
  </si>
  <si>
    <t>Sammenlignet:</t>
  </si>
  <si>
    <t>Gjenstående løyver av tildelt kvote</t>
  </si>
  <si>
    <t>Gjenstående løyver</t>
  </si>
  <si>
    <t>Totalt gjenstående  av tildelte løyver 2014:</t>
  </si>
  <si>
    <t>Felte dyr til nå i 2014: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</si>
  <si>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</si>
  <si>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</si>
  <si>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</si>
  <si>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</si>
  <si>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</si>
  <si>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t>Avvik fra idealfordelingen:</t>
  </si>
  <si>
    <r>
      <t>Eldre hanndyr (2 ½ år og eldre)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</si>
</sst>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%"/>
    <numFmt numFmtId="173" formatCode="0.0\ %"/>
    <numFmt numFmtId="174" formatCode="dd/\ mmmm"/>
    <numFmt numFmtId="175" formatCode="mm/dd/yy"/>
    <numFmt numFmtId="176" formatCode="[$-414]d\.\ mmmm\ yyyy"/>
    <numFmt numFmtId="177" formatCode="d/m/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3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4" fillId="29" borderId="1" applyNumberFormat="0" applyAlignment="0" applyProtection="0"/>
    <xf numFmtId="0" fontId="5" fillId="30" borderId="2" applyNumberFormat="0" applyAlignment="0" applyProtection="0"/>
    <xf numFmtId="0" fontId="6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5" fillId="23" borderId="2" applyNumberFormat="0" applyAlignment="0" applyProtection="0"/>
    <xf numFmtId="0" fontId="14" fillId="0" borderId="6" applyNumberFormat="0" applyFill="0" applyAlignment="0" applyProtection="0"/>
    <xf numFmtId="0" fontId="0" fillId="33" borderId="7" applyNumberFormat="0" applyFont="0" applyAlignment="0" applyProtection="0"/>
    <xf numFmtId="0" fontId="15" fillId="34" borderId="0" applyNumberFormat="0" applyBorder="0" applyAlignment="0" applyProtection="0"/>
    <xf numFmtId="0" fontId="0" fillId="35" borderId="8" applyNumberFormat="0" applyAlignment="0" applyProtection="0"/>
    <xf numFmtId="0" fontId="15" fillId="36" borderId="0" applyNumberFormat="0" applyBorder="0" applyAlignment="0" applyProtection="0"/>
    <xf numFmtId="0" fontId="16" fillId="29" borderId="9" applyNumberFormat="0" applyAlignment="0" applyProtection="0"/>
    <xf numFmtId="0" fontId="17" fillId="0" borderId="10" applyNumberFormat="0" applyFill="0" applyAlignment="0" applyProtection="0"/>
    <xf numFmtId="0" fontId="18" fillId="0" borderId="4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28" borderId="9" applyNumberFormat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5" fillId="40" borderId="14" xfId="0" applyFont="1" applyFill="1" applyBorder="1" applyAlignment="1">
      <alignment vertical="top" wrapText="1"/>
    </xf>
    <xf numFmtId="0" fontId="25" fillId="40" borderId="15" xfId="0" applyFont="1" applyFill="1" applyBorder="1" applyAlignment="1">
      <alignment vertical="top" wrapText="1"/>
    </xf>
    <xf numFmtId="0" fontId="25" fillId="40" borderId="14" xfId="0" applyFont="1" applyFill="1" applyBorder="1" applyAlignment="1">
      <alignment horizontal="center" vertical="top" wrapText="1"/>
    </xf>
    <xf numFmtId="0" fontId="25" fillId="40" borderId="16" xfId="0" applyFont="1" applyFill="1" applyBorder="1" applyAlignment="1">
      <alignment horizontal="center" vertical="top" wrapText="1"/>
    </xf>
    <xf numFmtId="0" fontId="25" fillId="40" borderId="0" xfId="0" applyFont="1" applyFill="1" applyBorder="1" applyAlignment="1">
      <alignment horizontal="center" vertical="top" wrapText="1"/>
    </xf>
    <xf numFmtId="14" fontId="26" fillId="0" borderId="0" xfId="0" applyNumberFormat="1" applyFont="1" applyAlignment="1">
      <alignment/>
    </xf>
    <xf numFmtId="0" fontId="25" fillId="40" borderId="17" xfId="0" applyFont="1" applyFill="1" applyBorder="1" applyAlignment="1">
      <alignment vertical="top" wrapText="1"/>
    </xf>
    <xf numFmtId="0" fontId="25" fillId="40" borderId="18" xfId="0" applyFont="1" applyFill="1" applyBorder="1" applyAlignment="1">
      <alignment horizontal="center" vertical="top" wrapText="1"/>
    </xf>
    <xf numFmtId="0" fontId="25" fillId="40" borderId="19" xfId="0" applyFont="1" applyFill="1" applyBorder="1" applyAlignment="1">
      <alignment horizontal="center" vertical="top" wrapText="1"/>
    </xf>
    <xf numFmtId="0" fontId="27" fillId="0" borderId="17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0" fontId="28" fillId="0" borderId="18" xfId="0" applyFont="1" applyBorder="1" applyAlignment="1">
      <alignment/>
    </xf>
    <xf numFmtId="0" fontId="29" fillId="4" borderId="18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7" borderId="0" xfId="0" applyFill="1" applyAlignment="1">
      <alignment/>
    </xf>
    <xf numFmtId="0" fontId="30" fillId="0" borderId="0" xfId="0" applyFont="1" applyFill="1" applyBorder="1" applyAlignment="1">
      <alignment horizontal="center" vertical="top" wrapText="1"/>
    </xf>
    <xf numFmtId="172" fontId="0" fillId="4" borderId="0" xfId="0" applyNumberFormat="1" applyFill="1" applyAlignment="1">
      <alignment/>
    </xf>
    <xf numFmtId="1" fontId="0" fillId="0" borderId="0" xfId="0" applyNumberFormat="1" applyAlignment="1">
      <alignment/>
    </xf>
    <xf numFmtId="0" fontId="27" fillId="4" borderId="18" xfId="0" applyFont="1" applyFill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0" fillId="6" borderId="0" xfId="0" applyNumberFormat="1" applyFill="1" applyAlignment="1">
      <alignment/>
    </xf>
    <xf numFmtId="0" fontId="29" fillId="0" borderId="18" xfId="0" applyFont="1" applyBorder="1" applyAlignment="1">
      <alignment horizontal="center" vertical="top" wrapText="1"/>
    </xf>
    <xf numFmtId="1" fontId="28" fillId="0" borderId="14" xfId="0" applyNumberFormat="1" applyFont="1" applyBorder="1" applyAlignment="1">
      <alignment/>
    </xf>
    <xf numFmtId="1" fontId="28" fillId="0" borderId="18" xfId="0" applyNumberFormat="1" applyFont="1" applyBorder="1" applyAlignment="1">
      <alignment/>
    </xf>
    <xf numFmtId="172" fontId="0" fillId="32" borderId="0" xfId="0" applyNumberFormat="1" applyFill="1" applyAlignment="1">
      <alignment/>
    </xf>
    <xf numFmtId="0" fontId="29" fillId="4" borderId="18" xfId="0" applyFont="1" applyFill="1" applyBorder="1" applyAlignment="1">
      <alignment horizontal="center" vertical="top" wrapText="1"/>
    </xf>
    <xf numFmtId="172" fontId="0" fillId="41" borderId="0" xfId="0" applyNumberFormat="1" applyFill="1" applyAlignment="1">
      <alignment/>
    </xf>
    <xf numFmtId="0" fontId="27" fillId="0" borderId="20" xfId="0" applyFont="1" applyBorder="1" applyAlignment="1">
      <alignment vertical="top" wrapText="1"/>
    </xf>
    <xf numFmtId="0" fontId="28" fillId="0" borderId="21" xfId="0" applyFont="1" applyBorder="1" applyAlignment="1">
      <alignment/>
    </xf>
    <xf numFmtId="0" fontId="29" fillId="4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9" fillId="4" borderId="14" xfId="0" applyFont="1" applyFill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27" fillId="4" borderId="14" xfId="0" applyFont="1" applyFill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7" fillId="0" borderId="2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0" fillId="4" borderId="19" xfId="0" applyFill="1" applyBorder="1" applyAlignment="1">
      <alignment/>
    </xf>
    <xf numFmtId="0" fontId="0" fillId="0" borderId="15" xfId="0" applyBorder="1" applyAlignment="1">
      <alignment/>
    </xf>
    <xf numFmtId="0" fontId="31" fillId="0" borderId="14" xfId="0" applyFont="1" applyBorder="1" applyAlignment="1">
      <alignment horizontal="center"/>
    </xf>
    <xf numFmtId="0" fontId="32" fillId="42" borderId="0" xfId="0" applyFont="1" applyFill="1" applyBorder="1" applyAlignment="1">
      <alignment vertical="top" wrapText="1"/>
    </xf>
    <xf numFmtId="0" fontId="0" fillId="42" borderId="0" xfId="0" applyFill="1" applyAlignment="1">
      <alignment/>
    </xf>
    <xf numFmtId="1" fontId="0" fillId="42" borderId="0" xfId="0" applyNumberFormat="1" applyFill="1" applyAlignment="1">
      <alignment/>
    </xf>
    <xf numFmtId="0" fontId="33" fillId="0" borderId="0" xfId="0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4" fillId="43" borderId="22" xfId="0" applyFont="1" applyFill="1" applyBorder="1" applyAlignment="1">
      <alignment/>
    </xf>
    <xf numFmtId="0" fontId="34" fillId="43" borderId="23" xfId="0" applyFont="1" applyFill="1" applyBorder="1" applyAlignment="1">
      <alignment/>
    </xf>
    <xf numFmtId="0" fontId="0" fillId="0" borderId="23" xfId="0" applyBorder="1" applyAlignment="1">
      <alignment/>
    </xf>
    <xf numFmtId="0" fontId="35" fillId="43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36" fillId="43" borderId="0" xfId="0" applyFont="1" applyFill="1" applyBorder="1" applyAlignment="1">
      <alignment/>
    </xf>
    <xf numFmtId="0" fontId="37" fillId="43" borderId="25" xfId="0" applyFont="1" applyFill="1" applyBorder="1" applyAlignment="1">
      <alignment/>
    </xf>
    <xf numFmtId="0" fontId="37" fillId="43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7" fillId="43" borderId="26" xfId="0" applyFont="1" applyFill="1" applyBorder="1" applyAlignment="1">
      <alignment/>
    </xf>
    <xf numFmtId="0" fontId="0" fillId="0" borderId="26" xfId="0" applyBorder="1" applyAlignment="1">
      <alignment/>
    </xf>
    <xf numFmtId="0" fontId="24" fillId="0" borderId="0" xfId="0" applyFont="1" applyAlignment="1">
      <alignment/>
    </xf>
    <xf numFmtId="0" fontId="37" fillId="43" borderId="0" xfId="0" applyFont="1" applyFill="1" applyAlignment="1">
      <alignment/>
    </xf>
    <xf numFmtId="1" fontId="36" fillId="0" borderId="0" xfId="0" applyNumberFormat="1" applyFont="1" applyFill="1" applyBorder="1" applyAlignment="1">
      <alignment/>
    </xf>
    <xf numFmtId="0" fontId="37" fillId="43" borderId="27" xfId="0" applyFont="1" applyFill="1" applyBorder="1" applyAlignment="1">
      <alignment/>
    </xf>
    <xf numFmtId="0" fontId="37" fillId="43" borderId="28" xfId="0" applyFont="1" applyFill="1" applyBorder="1" applyAlignment="1">
      <alignment/>
    </xf>
    <xf numFmtId="173" fontId="0" fillId="0" borderId="28" xfId="0" applyNumberFormat="1" applyBorder="1" applyAlignment="1">
      <alignment/>
    </xf>
    <xf numFmtId="0" fontId="39" fillId="43" borderId="28" xfId="0" applyFont="1" applyFill="1" applyBorder="1" applyAlignment="1">
      <alignment/>
    </xf>
    <xf numFmtId="1" fontId="0" fillId="0" borderId="28" xfId="0" applyNumberFormat="1" applyBorder="1" applyAlignment="1">
      <alignment/>
    </xf>
    <xf numFmtId="0" fontId="39" fillId="43" borderId="29" xfId="0" applyFont="1" applyFill="1" applyBorder="1" applyAlignment="1">
      <alignment/>
    </xf>
    <xf numFmtId="0" fontId="39" fillId="43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43" borderId="0" xfId="0" applyFont="1" applyFill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26" fillId="0" borderId="30" xfId="0" applyNumberFormat="1" applyFont="1" applyBorder="1" applyAlignment="1">
      <alignment/>
    </xf>
    <xf numFmtId="173" fontId="26" fillId="0" borderId="31" xfId="0" applyNumberFormat="1" applyFont="1" applyBorder="1" applyAlignment="1">
      <alignment/>
    </xf>
    <xf numFmtId="173" fontId="26" fillId="0" borderId="21" xfId="0" applyNumberFormat="1" applyFont="1" applyBorder="1" applyAlignment="1">
      <alignment/>
    </xf>
    <xf numFmtId="0" fontId="41" fillId="0" borderId="0" xfId="0" applyFont="1" applyAlignment="1">
      <alignment/>
    </xf>
    <xf numFmtId="38" fontId="42" fillId="0" borderId="18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38" fontId="0" fillId="0" borderId="15" xfId="0" applyNumberFormat="1" applyBorder="1" applyAlignment="1">
      <alignment/>
    </xf>
    <xf numFmtId="0" fontId="27" fillId="0" borderId="0" xfId="0" applyFont="1" applyFill="1" applyBorder="1" applyAlignment="1">
      <alignment/>
    </xf>
    <xf numFmtId="1" fontId="0" fillId="3" borderId="0" xfId="0" applyNumberFormat="1" applyFill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Alignment="1">
      <alignment/>
    </xf>
    <xf numFmtId="173" fontId="0" fillId="6" borderId="0" xfId="0" applyNumberFormat="1" applyFill="1" applyAlignment="1">
      <alignment/>
    </xf>
    <xf numFmtId="173" fontId="0" fillId="0" borderId="0" xfId="0" applyNumberForma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regning" xfId="58"/>
    <cellStyle name="Calculation" xfId="59"/>
    <cellStyle name="Check Cell" xfId="60"/>
    <cellStyle name="Dårlig" xfId="61"/>
    <cellStyle name="Explanatory Text" xfId="62"/>
    <cellStyle name="Forklarende tekst" xfId="63"/>
    <cellStyle name="God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ndata" xfId="71"/>
    <cellStyle name="Input" xfId="72"/>
    <cellStyle name="Koblet celle" xfId="73"/>
    <cellStyle name="Kontrollcelle" xfId="74"/>
    <cellStyle name="Linked Cell" xfId="75"/>
    <cellStyle name="Merknad" xfId="76"/>
    <cellStyle name="Neutral" xfId="77"/>
    <cellStyle name="Note" xfId="78"/>
    <cellStyle name="Nøytral" xfId="79"/>
    <cellStyle name="Output" xfId="80"/>
    <cellStyle name="Overskrift 1" xfId="81"/>
    <cellStyle name="Overskrift 2" xfId="82"/>
    <cellStyle name="Overskrift 3" xfId="83"/>
    <cellStyle name="Overskrift 4" xfId="84"/>
    <cellStyle name="Percent" xfId="85"/>
    <cellStyle name="Title" xfId="86"/>
    <cellStyle name="Tittel" xfId="87"/>
    <cellStyle name="Total" xfId="88"/>
    <cellStyle name="Totalt" xfId="89"/>
    <cellStyle name="Comma" xfId="90"/>
    <cellStyle name="Comma [0]" xfId="91"/>
    <cellStyle name="Utdata" xfId="92"/>
    <cellStyle name="Uthevingsfarge1" xfId="93"/>
    <cellStyle name="Uthevingsfarge2" xfId="94"/>
    <cellStyle name="Uthevingsfarge3" xfId="95"/>
    <cellStyle name="Uthevingsfarge4" xfId="96"/>
    <cellStyle name="Uthevingsfarge5" xfId="97"/>
    <cellStyle name="Uthevingsfarge6" xfId="98"/>
    <cellStyle name="Currency" xfId="99"/>
    <cellStyle name="Currency [0]" xfId="100"/>
    <cellStyle name="Varseltekst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&#229;re\Documents\dokumenter\Sund%20hjortevald\2014\fordeling%20av%20dyr%202011-2015%202014%20v1,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1_felte_dyr"/>
      <sheetName val="2012 felte_dyr"/>
      <sheetName val="2013 felte_dyr"/>
      <sheetName val="2014 felte_dyr"/>
      <sheetName val="2015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akturagrunnlag"/>
      <sheetName val="2011arb"/>
      <sheetName val="Jaktfeltnummer"/>
    </sheetNames>
    <sheetDataSet>
      <sheetData sheetId="4">
        <row r="3">
          <cell r="E3">
            <v>4</v>
          </cell>
          <cell r="F3">
            <v>2</v>
          </cell>
          <cell r="G3">
            <v>2</v>
          </cell>
          <cell r="H3">
            <v>4</v>
          </cell>
          <cell r="I3">
            <v>2</v>
          </cell>
          <cell r="J3">
            <v>14</v>
          </cell>
        </row>
        <row r="4">
          <cell r="F4">
            <v>1</v>
          </cell>
          <cell r="J4">
            <v>1</v>
          </cell>
        </row>
        <row r="5">
          <cell r="E5">
            <v>2</v>
          </cell>
          <cell r="H5">
            <v>2</v>
          </cell>
          <cell r="J5">
            <v>4</v>
          </cell>
        </row>
        <row r="6">
          <cell r="E6">
            <v>1</v>
          </cell>
          <cell r="G6">
            <v>1</v>
          </cell>
          <cell r="H6">
            <v>1</v>
          </cell>
          <cell r="I6">
            <v>2</v>
          </cell>
          <cell r="J6">
            <v>5</v>
          </cell>
        </row>
        <row r="7"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5</v>
          </cell>
        </row>
        <row r="8">
          <cell r="F8">
            <v>2</v>
          </cell>
          <cell r="J8">
            <v>2</v>
          </cell>
        </row>
        <row r="9">
          <cell r="E9">
            <v>1</v>
          </cell>
          <cell r="F9">
            <v>1</v>
          </cell>
          <cell r="I9">
            <v>1</v>
          </cell>
          <cell r="J9">
            <v>3</v>
          </cell>
        </row>
        <row r="10">
          <cell r="G10">
            <v>2</v>
          </cell>
          <cell r="J10">
            <v>2</v>
          </cell>
        </row>
        <row r="11">
          <cell r="I11">
            <v>1</v>
          </cell>
          <cell r="J11">
            <v>1</v>
          </cell>
        </row>
        <row r="12">
          <cell r="F12">
            <v>1</v>
          </cell>
          <cell r="G12">
            <v>2</v>
          </cell>
          <cell r="J12">
            <v>3</v>
          </cell>
        </row>
        <row r="13">
          <cell r="F13">
            <v>1</v>
          </cell>
          <cell r="I13">
            <v>1</v>
          </cell>
          <cell r="J13">
            <v>2</v>
          </cell>
        </row>
        <row r="14">
          <cell r="E14">
            <v>1</v>
          </cell>
          <cell r="G14">
            <v>1</v>
          </cell>
          <cell r="H14">
            <v>1</v>
          </cell>
          <cell r="I14">
            <v>1</v>
          </cell>
          <cell r="J14">
            <v>4</v>
          </cell>
        </row>
        <row r="15">
          <cell r="E15">
            <v>1</v>
          </cell>
          <cell r="H15">
            <v>2</v>
          </cell>
          <cell r="J15">
            <v>3</v>
          </cell>
        </row>
        <row r="16">
          <cell r="E16">
            <v>1</v>
          </cell>
          <cell r="F16">
            <v>1</v>
          </cell>
          <cell r="H16">
            <v>1</v>
          </cell>
          <cell r="J16">
            <v>3</v>
          </cell>
        </row>
        <row r="17">
          <cell r="E17">
            <v>1</v>
          </cell>
          <cell r="G17">
            <v>1</v>
          </cell>
          <cell r="H17">
            <v>1</v>
          </cell>
          <cell r="J17">
            <v>3</v>
          </cell>
        </row>
        <row r="18"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5</v>
          </cell>
        </row>
        <row r="19">
          <cell r="E19">
            <v>1</v>
          </cell>
          <cell r="H19">
            <v>1</v>
          </cell>
          <cell r="J19">
            <v>2</v>
          </cell>
        </row>
        <row r="20">
          <cell r="G20">
            <v>1</v>
          </cell>
          <cell r="I20">
            <v>1</v>
          </cell>
          <cell r="J20">
            <v>2</v>
          </cell>
        </row>
        <row r="21">
          <cell r="G21">
            <v>1</v>
          </cell>
          <cell r="I21">
            <v>1</v>
          </cell>
          <cell r="J21">
            <v>2</v>
          </cell>
        </row>
        <row r="22">
          <cell r="F22">
            <v>1</v>
          </cell>
          <cell r="I22">
            <v>1</v>
          </cell>
          <cell r="J22">
            <v>2</v>
          </cell>
        </row>
        <row r="23">
          <cell r="E23">
            <v>1</v>
          </cell>
          <cell r="G23">
            <v>1</v>
          </cell>
          <cell r="H23">
            <v>1</v>
          </cell>
          <cell r="J23">
            <v>3</v>
          </cell>
        </row>
        <row r="24">
          <cell r="G24">
            <v>1</v>
          </cell>
          <cell r="I24">
            <v>1</v>
          </cell>
          <cell r="J24">
            <v>2</v>
          </cell>
        </row>
        <row r="25">
          <cell r="F25">
            <v>1</v>
          </cell>
          <cell r="G25">
            <v>1</v>
          </cell>
          <cell r="I25">
            <v>1</v>
          </cell>
          <cell r="J25">
            <v>3</v>
          </cell>
        </row>
        <row r="26">
          <cell r="E26">
            <v>1</v>
          </cell>
          <cell r="H26">
            <v>2</v>
          </cell>
          <cell r="J26">
            <v>3</v>
          </cell>
        </row>
        <row r="27">
          <cell r="E27">
            <v>1</v>
          </cell>
          <cell r="F27">
            <v>1</v>
          </cell>
          <cell r="H27">
            <v>1</v>
          </cell>
          <cell r="I27">
            <v>1</v>
          </cell>
          <cell r="J27">
            <v>4</v>
          </cell>
        </row>
        <row r="28"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</row>
        <row r="29">
          <cell r="J29">
            <v>83</v>
          </cell>
        </row>
      </sheetData>
      <sheetData sheetId="5">
        <row r="29">
          <cell r="E29">
            <v>11</v>
          </cell>
          <cell r="F29">
            <v>13</v>
          </cell>
          <cell r="G29">
            <v>13</v>
          </cell>
          <cell r="H29">
            <v>12</v>
          </cell>
          <cell r="I29">
            <v>12</v>
          </cell>
        </row>
      </sheetData>
      <sheetData sheetId="6">
        <row r="29">
          <cell r="E29">
            <v>11</v>
          </cell>
          <cell r="F29">
            <v>10</v>
          </cell>
          <cell r="G29">
            <v>13</v>
          </cell>
          <cell r="H29">
            <v>11</v>
          </cell>
          <cell r="I29">
            <v>12</v>
          </cell>
        </row>
      </sheetData>
      <sheetData sheetId="7">
        <row r="29">
          <cell r="F29">
            <v>10</v>
          </cell>
          <cell r="G29">
            <v>12</v>
          </cell>
          <cell r="H29">
            <v>9</v>
          </cell>
          <cell r="I29">
            <v>11</v>
          </cell>
          <cell r="J29">
            <v>15</v>
          </cell>
        </row>
      </sheetData>
      <sheetData sheetId="10">
        <row r="49">
          <cell r="E49">
            <v>0.18565400843881857</v>
          </cell>
          <cell r="F49">
            <v>0.189873417721519</v>
          </cell>
          <cell r="G49">
            <v>0.189873417721519</v>
          </cell>
          <cell r="H49">
            <v>0.20253164556962025</v>
          </cell>
          <cell r="I49">
            <v>0.2320675105485232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="86" zoomScaleNormal="86" workbookViewId="0" topLeftCell="A1">
      <selection activeCell="O42" sqref="O42"/>
    </sheetView>
  </sheetViews>
  <sheetFormatPr defaultColWidth="11.421875" defaultRowHeight="12.75"/>
  <cols>
    <col min="1" max="1" width="5.00390625" style="0" customWidth="1"/>
    <col min="2" max="2" width="29.8515625" style="0" customWidth="1"/>
    <col min="4" max="4" width="0" style="0" hidden="1" customWidth="1"/>
    <col min="5" max="5" width="10.57421875" style="0" customWidth="1"/>
    <col min="6" max="6" width="9.7109375" style="0" customWidth="1"/>
    <col min="7" max="7" width="9.28125" style="0" customWidth="1"/>
    <col min="11" max="11" width="8.140625" style="0" customWidth="1"/>
    <col min="12" max="12" width="11.57421875" style="0" customWidth="1"/>
    <col min="13" max="13" width="12.8515625" style="0" customWidth="1"/>
    <col min="14" max="14" width="11.140625" style="0" customWidth="1"/>
    <col min="15" max="15" width="13.00390625" style="0" customWidth="1"/>
  </cols>
  <sheetData>
    <row r="1" spans="1:13" ht="12.75" customHeight="1">
      <c r="A1" t="s">
        <v>0</v>
      </c>
      <c r="B1" s="1" t="s">
        <v>1</v>
      </c>
      <c r="C1" s="2"/>
      <c r="D1" s="2"/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>
        <v>2014</v>
      </c>
      <c r="L1" s="5" t="s">
        <v>8</v>
      </c>
      <c r="M1" s="6">
        <f ca="1">TODAY()</f>
        <v>41987</v>
      </c>
    </row>
    <row r="2" spans="2:13" ht="25.5">
      <c r="B2" s="1"/>
      <c r="C2" s="7" t="s">
        <v>9</v>
      </c>
      <c r="D2" s="7"/>
      <c r="E2" s="3"/>
      <c r="F2" s="3"/>
      <c r="G2" s="8" t="s">
        <v>10</v>
      </c>
      <c r="H2" s="8" t="s">
        <v>11</v>
      </c>
      <c r="I2" s="8" t="s">
        <v>12</v>
      </c>
      <c r="J2" s="8" t="s">
        <v>12</v>
      </c>
      <c r="K2" s="9" t="s">
        <v>13</v>
      </c>
      <c r="L2" s="9" t="s">
        <v>14</v>
      </c>
      <c r="M2" s="9" t="s">
        <v>15</v>
      </c>
    </row>
    <row r="3" spans="1:17" ht="12.75">
      <c r="A3">
        <v>1</v>
      </c>
      <c r="B3" s="10" t="s">
        <v>16</v>
      </c>
      <c r="C3" s="11">
        <v>8200</v>
      </c>
      <c r="D3" s="12"/>
      <c r="E3" s="13">
        <f>10+2+2</f>
        <v>14</v>
      </c>
      <c r="F3" s="14">
        <f>2+1+1</f>
        <v>4</v>
      </c>
      <c r="G3" s="14">
        <v>2</v>
      </c>
      <c r="H3" s="14">
        <f>2</f>
        <v>2</v>
      </c>
      <c r="I3" s="14">
        <f>2+1+1</f>
        <v>4</v>
      </c>
      <c r="J3" s="14">
        <v>2</v>
      </c>
      <c r="K3" s="15">
        <f aca="true" t="shared" si="0" ref="K3:K28">SUM(F3:J3)</f>
        <v>14</v>
      </c>
      <c r="L3" s="16">
        <f aca="true" t="shared" si="1" ref="L3:L28">+K3</f>
        <v>14</v>
      </c>
      <c r="M3" s="17">
        <f>+L3/'[1]2014'!J3</f>
        <v>1</v>
      </c>
      <c r="Q3" s="18">
        <f aca="true" t="shared" si="2" ref="Q3:Q27">+IF(L3=0,C3,C3/K3)</f>
        <v>585.7142857142857</v>
      </c>
    </row>
    <row r="4" spans="1:17" ht="12.75">
      <c r="A4">
        <v>2</v>
      </c>
      <c r="B4" s="10" t="s">
        <v>17</v>
      </c>
      <c r="C4" s="11">
        <v>2669</v>
      </c>
      <c r="D4" s="12"/>
      <c r="E4" s="19">
        <v>1</v>
      </c>
      <c r="F4" s="20"/>
      <c r="G4" s="20"/>
      <c r="H4" s="21"/>
      <c r="I4" s="20"/>
      <c r="J4" s="20"/>
      <c r="K4" s="15">
        <f t="shared" si="0"/>
        <v>0</v>
      </c>
      <c r="L4" s="16">
        <f t="shared" si="1"/>
        <v>0</v>
      </c>
      <c r="M4" s="22">
        <f>+L4/'[1]2014'!J4</f>
        <v>0</v>
      </c>
      <c r="Q4" s="18">
        <f t="shared" si="2"/>
        <v>2669</v>
      </c>
    </row>
    <row r="5" spans="1:17" ht="12.75">
      <c r="A5">
        <v>3</v>
      </c>
      <c r="B5" s="10" t="s">
        <v>18</v>
      </c>
      <c r="C5" s="11">
        <v>2100</v>
      </c>
      <c r="D5" s="12"/>
      <c r="E5" s="13">
        <f>2+2</f>
        <v>4</v>
      </c>
      <c r="F5" s="14">
        <v>1</v>
      </c>
      <c r="G5" s="21"/>
      <c r="H5" s="20"/>
      <c r="I5" s="14">
        <f>1+1</f>
        <v>2</v>
      </c>
      <c r="J5" s="21"/>
      <c r="K5" s="15">
        <f t="shared" si="0"/>
        <v>3</v>
      </c>
      <c r="L5" s="16">
        <f t="shared" si="1"/>
        <v>3</v>
      </c>
      <c r="M5" s="23">
        <f>+L5/'[1]2014'!J5</f>
        <v>0.75</v>
      </c>
      <c r="Q5" s="18">
        <f t="shared" si="2"/>
        <v>700</v>
      </c>
    </row>
    <row r="6" spans="1:17" ht="12.75">
      <c r="A6">
        <v>4</v>
      </c>
      <c r="B6" s="10" t="s">
        <v>19</v>
      </c>
      <c r="C6" s="11">
        <v>3650</v>
      </c>
      <c r="D6" s="12"/>
      <c r="E6" s="13">
        <f>+4+1</f>
        <v>5</v>
      </c>
      <c r="F6" s="14">
        <v>1</v>
      </c>
      <c r="G6" s="24"/>
      <c r="H6" s="14">
        <v>1</v>
      </c>
      <c r="I6" s="14">
        <v>1</v>
      </c>
      <c r="J6" s="14">
        <f>1+1</f>
        <v>2</v>
      </c>
      <c r="K6" s="15">
        <f t="shared" si="0"/>
        <v>5</v>
      </c>
      <c r="L6" s="16">
        <f t="shared" si="1"/>
        <v>5</v>
      </c>
      <c r="M6" s="23">
        <f>+L6/'[1]2014'!J6</f>
        <v>1</v>
      </c>
      <c r="Q6" s="18">
        <f t="shared" si="2"/>
        <v>730</v>
      </c>
    </row>
    <row r="7" spans="1:17" ht="12.75">
      <c r="A7">
        <v>5</v>
      </c>
      <c r="B7" s="10" t="s">
        <v>20</v>
      </c>
      <c r="C7" s="25">
        <v>4600</v>
      </c>
      <c r="D7" s="26"/>
      <c r="E7" s="19">
        <v>5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5">
        <f t="shared" si="0"/>
        <v>5</v>
      </c>
      <c r="L7" s="16">
        <f t="shared" si="1"/>
        <v>5</v>
      </c>
      <c r="M7" s="27">
        <f>+L7/'[1]2014'!J7</f>
        <v>1</v>
      </c>
      <c r="Q7" s="18">
        <f t="shared" si="2"/>
        <v>920</v>
      </c>
    </row>
    <row r="8" spans="1:17" ht="12.75">
      <c r="A8">
        <v>7</v>
      </c>
      <c r="B8" s="10" t="s">
        <v>21</v>
      </c>
      <c r="C8" s="11">
        <f>285+401+388</f>
        <v>1074</v>
      </c>
      <c r="D8" s="12"/>
      <c r="E8" s="13">
        <f>1+1</f>
        <v>2</v>
      </c>
      <c r="F8" s="20"/>
      <c r="G8" s="14">
        <f>+1+1</f>
        <v>2</v>
      </c>
      <c r="H8" s="21"/>
      <c r="I8" s="20"/>
      <c r="J8" s="21"/>
      <c r="K8" s="15">
        <f t="shared" si="0"/>
        <v>2</v>
      </c>
      <c r="L8" s="16">
        <f t="shared" si="1"/>
        <v>2</v>
      </c>
      <c r="M8" s="17">
        <f>+L8/'[1]2014'!J8</f>
        <v>1</v>
      </c>
      <c r="Q8" s="18">
        <f t="shared" si="2"/>
        <v>537</v>
      </c>
    </row>
    <row r="9" spans="1:17" ht="12.75">
      <c r="A9">
        <v>8</v>
      </c>
      <c r="B9" s="10" t="s">
        <v>22</v>
      </c>
      <c r="C9" s="11">
        <f>200+300+155+150+200+393+75+75</f>
        <v>1548</v>
      </c>
      <c r="D9" s="12"/>
      <c r="E9" s="13">
        <f>1+1+1</f>
        <v>3</v>
      </c>
      <c r="F9" s="20"/>
      <c r="G9" s="14">
        <f>1+1</f>
        <v>2</v>
      </c>
      <c r="H9" s="20"/>
      <c r="I9" s="20"/>
      <c r="J9" s="20"/>
      <c r="K9" s="15">
        <f t="shared" si="0"/>
        <v>2</v>
      </c>
      <c r="L9" s="16">
        <f t="shared" si="1"/>
        <v>2</v>
      </c>
      <c r="M9" s="23">
        <f>+L9/'[1]2014'!J9</f>
        <v>0.6666666666666666</v>
      </c>
      <c r="Q9" s="18">
        <f t="shared" si="2"/>
        <v>774</v>
      </c>
    </row>
    <row r="10" spans="1:17" ht="12.75">
      <c r="A10">
        <v>9</v>
      </c>
      <c r="B10" s="10" t="s">
        <v>23</v>
      </c>
      <c r="C10" s="11">
        <f>137+215+220+226+271</f>
        <v>1069</v>
      </c>
      <c r="D10" s="12"/>
      <c r="E10" s="13">
        <f>1+1</f>
        <v>2</v>
      </c>
      <c r="F10" s="20"/>
      <c r="G10" s="21"/>
      <c r="H10" s="14">
        <v>1</v>
      </c>
      <c r="I10" s="20"/>
      <c r="J10" s="21"/>
      <c r="K10" s="15">
        <f t="shared" si="0"/>
        <v>1</v>
      </c>
      <c r="L10" s="16">
        <f t="shared" si="1"/>
        <v>1</v>
      </c>
      <c r="M10" s="17">
        <f>+L10/'[1]2014'!J10</f>
        <v>0.5</v>
      </c>
      <c r="Q10" s="18">
        <f t="shared" si="2"/>
        <v>1069</v>
      </c>
    </row>
    <row r="11" spans="1:17" ht="12.75">
      <c r="A11">
        <v>10</v>
      </c>
      <c r="B11" s="10" t="s">
        <v>24</v>
      </c>
      <c r="C11" s="11">
        <v>1270</v>
      </c>
      <c r="D11" s="12"/>
      <c r="E11" s="19">
        <v>1</v>
      </c>
      <c r="F11" s="20"/>
      <c r="G11" s="21"/>
      <c r="H11" s="21"/>
      <c r="I11" s="14"/>
      <c r="J11" s="14">
        <v>1</v>
      </c>
      <c r="K11" s="15">
        <f t="shared" si="0"/>
        <v>1</v>
      </c>
      <c r="L11" s="16">
        <f t="shared" si="1"/>
        <v>1</v>
      </c>
      <c r="M11" s="27">
        <f>+L11/'[1]2014'!J11</f>
        <v>1</v>
      </c>
      <c r="Q11" s="18">
        <f t="shared" si="2"/>
        <v>1270</v>
      </c>
    </row>
    <row r="12" spans="1:17" ht="12.75">
      <c r="A12">
        <v>11</v>
      </c>
      <c r="B12" s="10" t="s">
        <v>25</v>
      </c>
      <c r="C12" s="11">
        <f>26+196+15+188+10+410+360+170+1600</f>
        <v>2975</v>
      </c>
      <c r="D12" s="12"/>
      <c r="E12" s="19">
        <v>3</v>
      </c>
      <c r="F12" s="20"/>
      <c r="G12" s="14">
        <v>1</v>
      </c>
      <c r="H12" s="14">
        <v>1</v>
      </c>
      <c r="I12" s="20"/>
      <c r="J12" s="21"/>
      <c r="K12" s="15">
        <f t="shared" si="0"/>
        <v>2</v>
      </c>
      <c r="L12" s="16">
        <f t="shared" si="1"/>
        <v>2</v>
      </c>
      <c r="M12" s="22">
        <f>+L12/'[1]2014'!J12</f>
        <v>0.6666666666666666</v>
      </c>
      <c r="Q12" s="18">
        <f t="shared" si="2"/>
        <v>1487.5</v>
      </c>
    </row>
    <row r="13" spans="1:17" ht="12.75">
      <c r="A13">
        <v>12</v>
      </c>
      <c r="B13" s="10" t="s">
        <v>26</v>
      </c>
      <c r="C13" s="11">
        <v>1852</v>
      </c>
      <c r="D13" s="12"/>
      <c r="E13" s="19">
        <v>2</v>
      </c>
      <c r="F13" s="20"/>
      <c r="G13" s="20"/>
      <c r="H13" s="21"/>
      <c r="I13" s="21"/>
      <c r="J13" s="14">
        <v>1</v>
      </c>
      <c r="K13" s="15">
        <f t="shared" si="0"/>
        <v>1</v>
      </c>
      <c r="L13" s="16">
        <f t="shared" si="1"/>
        <v>1</v>
      </c>
      <c r="M13" s="22">
        <f>+L13/'[1]2014'!J13</f>
        <v>0.5</v>
      </c>
      <c r="Q13" s="18">
        <f t="shared" si="2"/>
        <v>1852</v>
      </c>
    </row>
    <row r="14" spans="1:17" ht="12.75">
      <c r="A14">
        <v>13</v>
      </c>
      <c r="B14" s="10" t="s">
        <v>27</v>
      </c>
      <c r="C14" s="11">
        <f>2486+1512</f>
        <v>3998</v>
      </c>
      <c r="D14" s="12"/>
      <c r="E14" s="13">
        <f>+3+1</f>
        <v>4</v>
      </c>
      <c r="F14" s="21"/>
      <c r="G14" s="21"/>
      <c r="H14" s="21"/>
      <c r="I14" s="21"/>
      <c r="J14" s="14">
        <f>+2+1</f>
        <v>3</v>
      </c>
      <c r="K14" s="15">
        <f t="shared" si="0"/>
        <v>3</v>
      </c>
      <c r="L14" s="16">
        <f t="shared" si="1"/>
        <v>3</v>
      </c>
      <c r="M14" s="23">
        <f>+L14/'[1]2014'!J14</f>
        <v>0.75</v>
      </c>
      <c r="Q14" s="18">
        <f t="shared" si="2"/>
        <v>1332.6666666666667</v>
      </c>
    </row>
    <row r="15" spans="1:17" ht="12.75">
      <c r="A15">
        <v>14</v>
      </c>
      <c r="B15" s="10" t="s">
        <v>28</v>
      </c>
      <c r="C15" s="11">
        <v>1752</v>
      </c>
      <c r="D15" s="12"/>
      <c r="E15" s="28">
        <f>2+1</f>
        <v>3</v>
      </c>
      <c r="F15" s="14">
        <v>1</v>
      </c>
      <c r="G15" s="20"/>
      <c r="H15" s="21"/>
      <c r="I15" s="21"/>
      <c r="J15" s="14">
        <v>1</v>
      </c>
      <c r="K15" s="15">
        <f t="shared" si="0"/>
        <v>2</v>
      </c>
      <c r="L15" s="16">
        <f t="shared" si="1"/>
        <v>2</v>
      </c>
      <c r="M15" s="29">
        <f>+L15/'[1]2014'!J15</f>
        <v>0.6666666666666666</v>
      </c>
      <c r="Q15" s="18">
        <f t="shared" si="2"/>
        <v>876</v>
      </c>
    </row>
    <row r="16" spans="1:17" ht="12.75">
      <c r="A16">
        <v>15</v>
      </c>
      <c r="B16" s="10" t="s">
        <v>29</v>
      </c>
      <c r="C16" s="11">
        <v>3600</v>
      </c>
      <c r="D16" s="12"/>
      <c r="E16" s="13">
        <f>2+1</f>
        <v>3</v>
      </c>
      <c r="F16" s="14">
        <v>1</v>
      </c>
      <c r="G16" s="14"/>
      <c r="H16" s="20"/>
      <c r="I16" s="14">
        <v>1</v>
      </c>
      <c r="J16" s="21"/>
      <c r="K16" s="15">
        <f t="shared" si="0"/>
        <v>2</v>
      </c>
      <c r="L16" s="16">
        <f t="shared" si="1"/>
        <v>2</v>
      </c>
      <c r="M16" s="23">
        <f>+L16/'[1]2014'!J16</f>
        <v>0.6666666666666666</v>
      </c>
      <c r="Q16" s="18">
        <f t="shared" si="2"/>
        <v>1800</v>
      </c>
    </row>
    <row r="17" spans="1:17" ht="12.75">
      <c r="A17">
        <v>16</v>
      </c>
      <c r="B17" s="10" t="s">
        <v>30</v>
      </c>
      <c r="C17" s="11">
        <v>5890</v>
      </c>
      <c r="D17" s="12"/>
      <c r="E17" s="19">
        <v>3</v>
      </c>
      <c r="F17" s="20"/>
      <c r="G17" s="14">
        <v>1</v>
      </c>
      <c r="H17" s="21"/>
      <c r="I17" s="14">
        <v>1</v>
      </c>
      <c r="J17" s="21"/>
      <c r="K17" s="15">
        <f t="shared" si="0"/>
        <v>2</v>
      </c>
      <c r="L17" s="16">
        <f t="shared" si="1"/>
        <v>2</v>
      </c>
      <c r="M17" s="22">
        <f>+L17/'[1]2014'!J17</f>
        <v>0.6666666666666666</v>
      </c>
      <c r="Q17" s="18">
        <f t="shared" si="2"/>
        <v>2945</v>
      </c>
    </row>
    <row r="18" spans="1:17" ht="12.75">
      <c r="A18">
        <v>17</v>
      </c>
      <c r="B18" s="10" t="s">
        <v>31</v>
      </c>
      <c r="C18" s="11">
        <v>10600</v>
      </c>
      <c r="D18" s="12"/>
      <c r="E18" s="19">
        <v>5</v>
      </c>
      <c r="F18" s="14">
        <v>1</v>
      </c>
      <c r="G18" s="21"/>
      <c r="H18" s="21"/>
      <c r="I18" s="14">
        <v>1</v>
      </c>
      <c r="J18" s="21"/>
      <c r="K18" s="15">
        <f t="shared" si="0"/>
        <v>2</v>
      </c>
      <c r="L18" s="16">
        <f t="shared" si="1"/>
        <v>2</v>
      </c>
      <c r="M18" s="22">
        <f>+L18/'[1]2014'!J18</f>
        <v>0.4</v>
      </c>
      <c r="Q18" s="18">
        <f t="shared" si="2"/>
        <v>5300</v>
      </c>
    </row>
    <row r="19" spans="1:17" ht="12.75">
      <c r="A19">
        <v>18</v>
      </c>
      <c r="B19" s="10" t="s">
        <v>32</v>
      </c>
      <c r="C19" s="11">
        <v>3479</v>
      </c>
      <c r="D19" s="12"/>
      <c r="E19" s="19">
        <v>2</v>
      </c>
      <c r="F19" s="14">
        <v>1</v>
      </c>
      <c r="G19" s="20"/>
      <c r="H19" s="20"/>
      <c r="I19" s="21"/>
      <c r="J19" s="21"/>
      <c r="K19" s="15">
        <f t="shared" si="0"/>
        <v>1</v>
      </c>
      <c r="L19" s="16">
        <f t="shared" si="1"/>
        <v>1</v>
      </c>
      <c r="M19" s="22">
        <f>+L19/'[1]2014'!J19</f>
        <v>0.5</v>
      </c>
      <c r="Q19" s="18">
        <f t="shared" si="2"/>
        <v>3479</v>
      </c>
    </row>
    <row r="20" spans="1:17" ht="12.75">
      <c r="A20">
        <v>19</v>
      </c>
      <c r="B20" s="10" t="s">
        <v>33</v>
      </c>
      <c r="C20" s="11">
        <v>1400</v>
      </c>
      <c r="D20" s="12"/>
      <c r="E20" s="19">
        <v>2</v>
      </c>
      <c r="F20" s="21"/>
      <c r="G20" s="20"/>
      <c r="H20" s="14">
        <v>1</v>
      </c>
      <c r="I20" s="21"/>
      <c r="J20" s="20"/>
      <c r="K20" s="15">
        <f t="shared" si="0"/>
        <v>1</v>
      </c>
      <c r="L20" s="16">
        <f t="shared" si="1"/>
        <v>1</v>
      </c>
      <c r="M20" s="22">
        <f>+L20/'[1]2014'!J20</f>
        <v>0.5</v>
      </c>
      <c r="Q20" s="18">
        <f t="shared" si="2"/>
        <v>1400</v>
      </c>
    </row>
    <row r="21" spans="1:17" ht="12.75">
      <c r="A21">
        <v>20</v>
      </c>
      <c r="B21" s="10" t="s">
        <v>34</v>
      </c>
      <c r="C21" s="11">
        <f>195+137+73+74+152+238+113+55+107+1150</f>
        <v>2294</v>
      </c>
      <c r="D21" s="12"/>
      <c r="E21" s="19">
        <v>2</v>
      </c>
      <c r="F21" s="20"/>
      <c r="G21" s="20"/>
      <c r="H21" s="21"/>
      <c r="I21" s="20"/>
      <c r="J21" s="14">
        <v>1</v>
      </c>
      <c r="K21" s="15">
        <f t="shared" si="0"/>
        <v>1</v>
      </c>
      <c r="L21" s="16">
        <f t="shared" si="1"/>
        <v>1</v>
      </c>
      <c r="M21" s="22">
        <f>+L21/'[1]2014'!J21</f>
        <v>0.5</v>
      </c>
      <c r="Q21" s="18">
        <f t="shared" si="2"/>
        <v>2294</v>
      </c>
    </row>
    <row r="22" spans="1:17" ht="12.75">
      <c r="A22">
        <v>21</v>
      </c>
      <c r="B22" s="10" t="s">
        <v>35</v>
      </c>
      <c r="C22" s="11">
        <v>2100</v>
      </c>
      <c r="D22" s="12"/>
      <c r="E22" s="19">
        <v>2</v>
      </c>
      <c r="F22" s="20"/>
      <c r="G22" s="21"/>
      <c r="H22" s="14">
        <v>1</v>
      </c>
      <c r="I22" s="20"/>
      <c r="J22" s="14">
        <v>1</v>
      </c>
      <c r="K22" s="15">
        <f t="shared" si="0"/>
        <v>2</v>
      </c>
      <c r="L22" s="16">
        <f t="shared" si="1"/>
        <v>2</v>
      </c>
      <c r="M22" s="23">
        <f>+L22/'[1]2014'!J22</f>
        <v>1</v>
      </c>
      <c r="Q22" s="18">
        <f t="shared" si="2"/>
        <v>1050</v>
      </c>
    </row>
    <row r="23" spans="1:17" ht="12.75">
      <c r="A23">
        <v>22</v>
      </c>
      <c r="B23" s="10" t="s">
        <v>36</v>
      </c>
      <c r="C23" s="11">
        <f>3221+382</f>
        <v>3603</v>
      </c>
      <c r="D23" s="12"/>
      <c r="E23" s="19">
        <v>3</v>
      </c>
      <c r="F23" s="21"/>
      <c r="G23" s="20"/>
      <c r="H23" s="14">
        <v>1</v>
      </c>
      <c r="I23" s="14">
        <v>1</v>
      </c>
      <c r="J23" s="21"/>
      <c r="K23" s="15">
        <f t="shared" si="0"/>
        <v>2</v>
      </c>
      <c r="L23" s="16">
        <f t="shared" si="1"/>
        <v>2</v>
      </c>
      <c r="M23" s="22">
        <f>+L23/'[1]2014'!J23</f>
        <v>0.6666666666666666</v>
      </c>
      <c r="Q23" s="18">
        <f t="shared" si="2"/>
        <v>1801.5</v>
      </c>
    </row>
    <row r="24" spans="1:17" ht="12.75">
      <c r="A24">
        <v>23</v>
      </c>
      <c r="B24" s="10" t="s">
        <v>37</v>
      </c>
      <c r="C24" s="11">
        <v>1770</v>
      </c>
      <c r="D24" s="12"/>
      <c r="E24" s="13">
        <f>1+1</f>
        <v>2</v>
      </c>
      <c r="F24" s="20"/>
      <c r="G24" s="20"/>
      <c r="H24" s="20"/>
      <c r="I24" s="20"/>
      <c r="J24" s="14">
        <v>1</v>
      </c>
      <c r="K24" s="15">
        <f t="shared" si="0"/>
        <v>1</v>
      </c>
      <c r="L24" s="16">
        <f t="shared" si="1"/>
        <v>1</v>
      </c>
      <c r="M24" s="23">
        <f>+L24/'[1]2014'!J24</f>
        <v>0.5</v>
      </c>
      <c r="Q24" s="18">
        <f t="shared" si="2"/>
        <v>1770</v>
      </c>
    </row>
    <row r="25" spans="1:17" ht="12.75">
      <c r="A25">
        <v>24</v>
      </c>
      <c r="B25" s="30" t="s">
        <v>38</v>
      </c>
      <c r="C25" s="11">
        <f>1811+85.3</f>
        <v>1896.3</v>
      </c>
      <c r="D25" s="31"/>
      <c r="E25" s="32">
        <f>2+1</f>
        <v>3</v>
      </c>
      <c r="F25" s="14"/>
      <c r="G25" s="14"/>
      <c r="H25" s="14">
        <v>1</v>
      </c>
      <c r="I25" s="14"/>
      <c r="J25" s="14">
        <v>1</v>
      </c>
      <c r="K25" s="15">
        <f t="shared" si="0"/>
        <v>2</v>
      </c>
      <c r="L25" s="16">
        <f t="shared" si="1"/>
        <v>2</v>
      </c>
      <c r="M25" s="27">
        <f>+L25/'[1]2014'!J25</f>
        <v>0.6666666666666666</v>
      </c>
      <c r="Q25" s="18">
        <f t="shared" si="2"/>
        <v>948.15</v>
      </c>
    </row>
    <row r="26" spans="1:17" ht="12.75">
      <c r="A26">
        <v>25</v>
      </c>
      <c r="B26" s="33" t="s">
        <v>39</v>
      </c>
      <c r="C26" s="11">
        <f>1494+120</f>
        <v>1614</v>
      </c>
      <c r="D26" s="11"/>
      <c r="E26" s="34">
        <f>2+1</f>
        <v>3</v>
      </c>
      <c r="F26" s="14">
        <v>1</v>
      </c>
      <c r="G26" s="21"/>
      <c r="H26" s="35"/>
      <c r="I26" s="14">
        <f>1+1</f>
        <v>2</v>
      </c>
      <c r="J26" s="35"/>
      <c r="K26" s="15">
        <f t="shared" si="0"/>
        <v>3</v>
      </c>
      <c r="L26" s="16">
        <f t="shared" si="1"/>
        <v>3</v>
      </c>
      <c r="M26" s="27">
        <f>+L26/'[1]2014'!J26</f>
        <v>1</v>
      </c>
      <c r="Q26" s="18">
        <f t="shared" si="2"/>
        <v>538</v>
      </c>
    </row>
    <row r="27" spans="1:17" ht="12.75">
      <c r="A27">
        <v>26</v>
      </c>
      <c r="B27" s="33" t="s">
        <v>40</v>
      </c>
      <c r="C27" s="11">
        <v>3182</v>
      </c>
      <c r="D27" s="11"/>
      <c r="E27" s="36">
        <f>2+2</f>
        <v>4</v>
      </c>
      <c r="F27" s="21"/>
      <c r="G27" s="14">
        <v>1</v>
      </c>
      <c r="H27" s="37"/>
      <c r="I27" s="37"/>
      <c r="J27" s="14">
        <v>1</v>
      </c>
      <c r="K27" s="15">
        <f t="shared" si="0"/>
        <v>2</v>
      </c>
      <c r="L27" s="16">
        <f t="shared" si="1"/>
        <v>2</v>
      </c>
      <c r="M27" s="27">
        <f>+L27/'[1]2014'!J27</f>
        <v>0.5</v>
      </c>
      <c r="Q27" s="18">
        <f t="shared" si="2"/>
        <v>1591</v>
      </c>
    </row>
    <row r="28" spans="2:17" ht="12.75">
      <c r="B28" s="33" t="s">
        <v>41</v>
      </c>
      <c r="C28" s="11"/>
      <c r="D28" s="11"/>
      <c r="E28" s="38">
        <v>2</v>
      </c>
      <c r="F28" s="37"/>
      <c r="G28" s="37"/>
      <c r="H28" s="37"/>
      <c r="I28" s="37"/>
      <c r="J28" s="37"/>
      <c r="K28" s="15">
        <f t="shared" si="0"/>
        <v>0</v>
      </c>
      <c r="L28" s="16">
        <f t="shared" si="1"/>
        <v>0</v>
      </c>
      <c r="M28" s="22"/>
      <c r="Q28" s="18"/>
    </row>
    <row r="29" spans="2:17" ht="12.75">
      <c r="B29" s="39" t="s">
        <v>42</v>
      </c>
      <c r="C29" s="40">
        <f>SUM(C3:C27)</f>
        <v>78185.3</v>
      </c>
      <c r="D29" s="40">
        <f>SUM(D3:D26)</f>
        <v>0</v>
      </c>
      <c r="E29" s="41">
        <f>SUM(E3:E27)</f>
        <v>83</v>
      </c>
      <c r="F29" s="42">
        <f aca="true" t="shared" si="3" ref="F29:L29">SUM(F3:F28)</f>
        <v>12</v>
      </c>
      <c r="G29" s="42">
        <f t="shared" si="3"/>
        <v>10</v>
      </c>
      <c r="H29" s="42">
        <f t="shared" si="3"/>
        <v>10</v>
      </c>
      <c r="I29" s="42">
        <f t="shared" si="3"/>
        <v>14</v>
      </c>
      <c r="J29" s="42">
        <f t="shared" si="3"/>
        <v>16</v>
      </c>
      <c r="K29" s="15">
        <f t="shared" si="3"/>
        <v>62</v>
      </c>
      <c r="L29" s="43">
        <f t="shared" si="3"/>
        <v>62</v>
      </c>
      <c r="M29" s="22">
        <f>+L29/'[1]2014'!J29</f>
        <v>0.7469879518072289</v>
      </c>
      <c r="Q29" s="18">
        <f>+IF(L29=0,C29,C29/K29)</f>
        <v>1261.0532258064516</v>
      </c>
    </row>
    <row r="30" spans="2:13" ht="12.75">
      <c r="B30" s="44" t="s">
        <v>43</v>
      </c>
      <c r="C30" s="44"/>
      <c r="D30" s="44"/>
      <c r="E30" s="45">
        <f>SUM(F30:J30)</f>
        <v>77</v>
      </c>
      <c r="F30" s="46">
        <f>+G34</f>
        <v>16.94</v>
      </c>
      <c r="G30" s="46">
        <f>+G35</f>
        <v>13.475</v>
      </c>
      <c r="H30" s="46">
        <f>+G36</f>
        <v>13.475</v>
      </c>
      <c r="I30" s="46">
        <f>+G37</f>
        <v>16.94</v>
      </c>
      <c r="J30" s="46">
        <f>+G38</f>
        <v>16.17</v>
      </c>
      <c r="M30" s="47" t="s">
        <v>44</v>
      </c>
    </row>
    <row r="31" spans="2:15" ht="25.5">
      <c r="B31" s="40" t="s">
        <v>45</v>
      </c>
      <c r="E31" s="48">
        <f>+E29</f>
        <v>83</v>
      </c>
      <c r="F31" s="18">
        <f>+$E$31*E34</f>
        <v>18.26</v>
      </c>
      <c r="G31" s="18">
        <f>+$E$31*E35</f>
        <v>14.524999999999999</v>
      </c>
      <c r="H31" s="18">
        <f>+$E$31*E36</f>
        <v>14.524999999999999</v>
      </c>
      <c r="I31" s="18">
        <f>+$E$31*E37</f>
        <v>18.26</v>
      </c>
      <c r="J31" s="18">
        <f>+$E$31*E38</f>
        <v>17.43</v>
      </c>
      <c r="K31" t="s">
        <v>46</v>
      </c>
      <c r="L31" t="s">
        <v>47</v>
      </c>
      <c r="M31" t="s">
        <v>48</v>
      </c>
      <c r="N31" t="s">
        <v>48</v>
      </c>
      <c r="O31" t="s">
        <v>49</v>
      </c>
    </row>
    <row r="32" spans="10:15" ht="12.75">
      <c r="J32" t="s">
        <v>50</v>
      </c>
      <c r="K32" s="48">
        <f>(F29/2-K35)+G29+I29</f>
        <v>28</v>
      </c>
      <c r="L32" s="48">
        <f>+(F29/2-K35)+G29+I29</f>
        <v>28</v>
      </c>
      <c r="M32" s="48">
        <f>+I29+J29</f>
        <v>30</v>
      </c>
      <c r="N32" s="49">
        <f>+M32/$L$29</f>
        <v>0.4838709677419355</v>
      </c>
      <c r="O32" s="49">
        <f>+L32/$L$29</f>
        <v>0.45161290322580644</v>
      </c>
    </row>
    <row r="33" spans="2:15" ht="15.75">
      <c r="B33" s="50" t="s">
        <v>51</v>
      </c>
      <c r="C33" s="51"/>
      <c r="D33" s="51"/>
      <c r="E33" s="52"/>
      <c r="F33" s="53" t="s">
        <v>52</v>
      </c>
      <c r="G33" s="53" t="s">
        <v>53</v>
      </c>
      <c r="H33" s="53" t="s">
        <v>54</v>
      </c>
      <c r="I33" s="54"/>
      <c r="J33" s="55" t="s">
        <v>55</v>
      </c>
      <c r="K33" s="48">
        <f>+(F29/2+K35)+H29+J29</f>
        <v>34</v>
      </c>
      <c r="L33" s="48">
        <f>+(F29/2+K35)+H29+J29</f>
        <v>34</v>
      </c>
      <c r="M33" s="48">
        <f>+(F29)+G29+H29</f>
        <v>32</v>
      </c>
      <c r="N33" s="49">
        <f>+M33/$L$29</f>
        <v>0.5161290322580645</v>
      </c>
      <c r="O33" s="49">
        <f>+L33/$L$29</f>
        <v>0.5483870967741935</v>
      </c>
    </row>
    <row r="34" spans="2:15" ht="15.75">
      <c r="B34" s="56" t="s">
        <v>56</v>
      </c>
      <c r="C34" s="57"/>
      <c r="D34" s="57"/>
      <c r="E34" s="58">
        <v>0.22</v>
      </c>
      <c r="F34" s="57">
        <v>22</v>
      </c>
      <c r="G34" s="59">
        <v>16.94</v>
      </c>
      <c r="H34" s="59">
        <f>+G34*5</f>
        <v>84.7</v>
      </c>
      <c r="I34" s="60"/>
      <c r="K34" s="48">
        <f>SUM(K32:K33)</f>
        <v>62</v>
      </c>
      <c r="L34" s="48">
        <f>SUM(L32:L33)</f>
        <v>62</v>
      </c>
      <c r="M34" s="48">
        <f>SUM(M32:M33)</f>
        <v>62</v>
      </c>
      <c r="N34" s="49">
        <f>SUM(N32:N33)</f>
        <v>1</v>
      </c>
      <c r="O34" s="49">
        <f>SUM(O32:O33)</f>
        <v>1</v>
      </c>
    </row>
    <row r="35" spans="1:11" ht="15.75">
      <c r="A35">
        <v>1.5</v>
      </c>
      <c r="B35" s="56" t="s">
        <v>57</v>
      </c>
      <c r="C35" s="57"/>
      <c r="D35" s="57"/>
      <c r="E35" s="58">
        <v>0.175</v>
      </c>
      <c r="F35" s="57">
        <v>17.5</v>
      </c>
      <c r="G35" s="59">
        <v>13.475</v>
      </c>
      <c r="H35" s="59">
        <f>+G35*5</f>
        <v>67.375</v>
      </c>
      <c r="I35" s="61"/>
      <c r="J35" s="62" t="s">
        <v>58</v>
      </c>
      <c r="K35" s="63">
        <v>2</v>
      </c>
    </row>
    <row r="36" spans="2:9" ht="15.75">
      <c r="B36" s="56" t="s">
        <v>59</v>
      </c>
      <c r="C36" s="57"/>
      <c r="D36" s="57"/>
      <c r="E36" s="58">
        <v>0.175</v>
      </c>
      <c r="F36" s="57">
        <v>17.5</v>
      </c>
      <c r="G36" s="59">
        <v>13.475</v>
      </c>
      <c r="H36" s="59">
        <f>+G36*5</f>
        <v>67.375</v>
      </c>
      <c r="I36" s="61"/>
    </row>
    <row r="37" spans="2:12" ht="15.75">
      <c r="B37" s="56" t="s">
        <v>60</v>
      </c>
      <c r="C37" s="57"/>
      <c r="D37" s="57"/>
      <c r="E37" s="58">
        <v>0.22</v>
      </c>
      <c r="F37" s="57">
        <v>22</v>
      </c>
      <c r="G37" s="59">
        <v>16.94</v>
      </c>
      <c r="H37" s="64">
        <f>+G37*5</f>
        <v>84.7</v>
      </c>
      <c r="I37" s="61"/>
      <c r="J37" t="s">
        <v>61</v>
      </c>
      <c r="K37" t="s">
        <v>62</v>
      </c>
      <c r="L37" t="s">
        <v>63</v>
      </c>
    </row>
    <row r="38" spans="2:12" ht="15.75">
      <c r="B38" s="65" t="s">
        <v>78</v>
      </c>
      <c r="C38" s="66"/>
      <c r="D38" s="66"/>
      <c r="E38" s="67">
        <v>0.21</v>
      </c>
      <c r="F38" s="68">
        <v>21</v>
      </c>
      <c r="G38" s="69">
        <v>16.17</v>
      </c>
      <c r="H38" s="69">
        <f>+G38*5</f>
        <v>80.85000000000001</v>
      </c>
      <c r="I38" s="70"/>
      <c r="K38">
        <f>3+1</f>
        <v>4</v>
      </c>
      <c r="L38">
        <v>8</v>
      </c>
    </row>
    <row r="39" spans="2:9" ht="15.75">
      <c r="B39" s="57"/>
      <c r="C39" s="57"/>
      <c r="D39" s="57"/>
      <c r="E39" s="58"/>
      <c r="F39" s="71"/>
      <c r="G39" s="72">
        <f>SUM(G34:G38)</f>
        <v>77</v>
      </c>
      <c r="H39" s="72">
        <f>SUM(H34:H38)</f>
        <v>385</v>
      </c>
      <c r="I39" s="71">
        <f>+G39*5</f>
        <v>385</v>
      </c>
    </row>
    <row r="40" spans="2:10" ht="12.75">
      <c r="B40" s="33"/>
      <c r="C40" s="33"/>
      <c r="D40" s="33"/>
      <c r="F40" t="str">
        <f>+F1</f>
        <v>Kalv </v>
      </c>
      <c r="G40" t="str">
        <f>+G1</f>
        <v>1 ½ år,</v>
      </c>
      <c r="H40" t="str">
        <f>+H1</f>
        <v>1 ½ år gamle </v>
      </c>
      <c r="I40" t="str">
        <f>+I1</f>
        <v>Eldre hodyr</v>
      </c>
      <c r="J40" t="str">
        <f>+J1</f>
        <v>Eldre hanndyr</v>
      </c>
    </row>
    <row r="41" spans="2:11" ht="12.75">
      <c r="B41" s="73" t="s">
        <v>64</v>
      </c>
      <c r="C41" s="74">
        <v>2011</v>
      </c>
      <c r="D41" s="74"/>
      <c r="E41" s="74"/>
      <c r="F41" s="74">
        <f>+'[1]2011_felte_dyr'!E29</f>
        <v>11</v>
      </c>
      <c r="G41" s="74">
        <f>+'[1]2011_felte_dyr'!F29</f>
        <v>13</v>
      </c>
      <c r="H41" s="74">
        <f>+'[1]2011_felte_dyr'!G29</f>
        <v>13</v>
      </c>
      <c r="I41" s="74">
        <f>+'[1]2011_felte_dyr'!H29</f>
        <v>12</v>
      </c>
      <c r="J41" s="74">
        <f>+'[1]2011_felte_dyr'!I29</f>
        <v>12</v>
      </c>
      <c r="K41" s="74">
        <f>SUM(F41:J41)</f>
        <v>61</v>
      </c>
    </row>
    <row r="42" spans="3:11" ht="12.75">
      <c r="C42" s="74">
        <v>2012</v>
      </c>
      <c r="D42" s="74"/>
      <c r="E42" s="74"/>
      <c r="F42" s="74">
        <f>+'[1]2012 felte_dyr'!E29</f>
        <v>11</v>
      </c>
      <c r="G42" s="74">
        <f>+'[1]2012 felte_dyr'!F29</f>
        <v>10</v>
      </c>
      <c r="H42" s="74">
        <f>+'[1]2012 felte_dyr'!G29</f>
        <v>13</v>
      </c>
      <c r="I42" s="74">
        <f>+'[1]2012 felte_dyr'!H29</f>
        <v>11</v>
      </c>
      <c r="J42" s="74">
        <f>+'[1]2012 felte_dyr'!I29</f>
        <v>12</v>
      </c>
      <c r="K42" s="74">
        <f>SUM(F42:J42)</f>
        <v>57</v>
      </c>
    </row>
    <row r="43" spans="3:11" ht="12.75">
      <c r="C43" s="74">
        <v>2013</v>
      </c>
      <c r="D43" s="74"/>
      <c r="E43" s="74"/>
      <c r="F43" s="74">
        <f>+'[1]2013 felte_dyr'!F29</f>
        <v>10</v>
      </c>
      <c r="G43" s="74">
        <f>+'[1]2013 felte_dyr'!G29</f>
        <v>12</v>
      </c>
      <c r="H43" s="74">
        <f>+'[1]2013 felte_dyr'!H29</f>
        <v>9</v>
      </c>
      <c r="I43" s="74">
        <f>+'[1]2013 felte_dyr'!I29</f>
        <v>11</v>
      </c>
      <c r="J43" s="74">
        <f>+'[1]2013 felte_dyr'!J29</f>
        <v>15</v>
      </c>
      <c r="K43" s="74">
        <f>SUM(F43:J43)</f>
        <v>57</v>
      </c>
    </row>
    <row r="44" spans="3:11" ht="12.75">
      <c r="C44" s="74">
        <v>2014</v>
      </c>
      <c r="D44" s="74"/>
      <c r="E44" s="74"/>
      <c r="F44" s="74">
        <f>+F29</f>
        <v>12</v>
      </c>
      <c r="G44" s="74">
        <f>+G29</f>
        <v>10</v>
      </c>
      <c r="H44" s="74">
        <f>+H29</f>
        <v>10</v>
      </c>
      <c r="I44" s="74">
        <f>+I29</f>
        <v>14</v>
      </c>
      <c r="J44" s="74">
        <f>+J29</f>
        <v>16</v>
      </c>
      <c r="K44" s="74">
        <f>SUM(F44:J44)</f>
        <v>62</v>
      </c>
    </row>
    <row r="45" spans="3:11" ht="12.75">
      <c r="C45" s="74">
        <v>2015</v>
      </c>
      <c r="D45" s="74"/>
      <c r="E45" s="74"/>
      <c r="F45" s="74"/>
      <c r="G45" s="74"/>
      <c r="H45" s="74"/>
      <c r="I45" s="74"/>
      <c r="J45" s="74"/>
      <c r="K45" s="74">
        <f>SUM(F45:J45)</f>
        <v>0</v>
      </c>
    </row>
    <row r="46" spans="3:11" ht="12.75">
      <c r="C46" s="75" t="s">
        <v>13</v>
      </c>
      <c r="D46" s="75"/>
      <c r="E46" s="75"/>
      <c r="F46" s="75">
        <f aca="true" t="shared" si="4" ref="F46:K46">SUM(F41:F45)</f>
        <v>44</v>
      </c>
      <c r="G46" s="75">
        <f t="shared" si="4"/>
        <v>45</v>
      </c>
      <c r="H46" s="75">
        <f t="shared" si="4"/>
        <v>45</v>
      </c>
      <c r="I46" s="75">
        <f t="shared" si="4"/>
        <v>48</v>
      </c>
      <c r="J46" s="75">
        <f t="shared" si="4"/>
        <v>55</v>
      </c>
      <c r="K46" s="75">
        <f t="shared" si="4"/>
        <v>237</v>
      </c>
    </row>
    <row r="47" spans="3:11" ht="12.75">
      <c r="C47" s="74" t="s">
        <v>65</v>
      </c>
      <c r="D47" s="74"/>
      <c r="E47" s="74"/>
      <c r="F47" s="76">
        <f>+F46/$K$46</f>
        <v>0.18565400843881857</v>
      </c>
      <c r="G47" s="76">
        <f>+G46/$K$46</f>
        <v>0.189873417721519</v>
      </c>
      <c r="H47" s="76">
        <f>+H46/$K$46</f>
        <v>0.189873417721519</v>
      </c>
      <c r="I47" s="76">
        <f>+I46/$K$46</f>
        <v>0.20253164556962025</v>
      </c>
      <c r="J47" s="76">
        <f>+J46/$K$46</f>
        <v>0.2320675105485232</v>
      </c>
      <c r="K47" s="74"/>
    </row>
    <row r="48" spans="3:7" ht="12.75">
      <c r="C48" t="s">
        <v>66</v>
      </c>
      <c r="G48" s="77">
        <f>+(G46+H46)/$K$46/2</f>
        <v>0.189873417721519</v>
      </c>
    </row>
    <row r="49" spans="3:10" ht="12.75">
      <c r="C49" t="s">
        <v>67</v>
      </c>
      <c r="F49" s="78">
        <f>+F47-E34</f>
        <v>-0.03434599156118143</v>
      </c>
      <c r="G49" s="79">
        <f>+G47-E35</f>
        <v>0.014873417721519011</v>
      </c>
      <c r="H49" s="79">
        <f>+H47-E36</f>
        <v>0.014873417721519011</v>
      </c>
      <c r="I49" s="79">
        <f>+I47-E37</f>
        <v>-0.01746835443037975</v>
      </c>
      <c r="J49" s="80">
        <f>+J47-E38</f>
        <v>0.02206751054852321</v>
      </c>
    </row>
    <row r="59" ht="12.75">
      <c r="B59" s="81" t="s">
        <v>68</v>
      </c>
    </row>
    <row r="60" spans="2:13" ht="12.75" customHeight="1">
      <c r="B60" s="1" t="s">
        <v>1</v>
      </c>
      <c r="C60" s="2"/>
      <c r="D60" s="2"/>
      <c r="E60" s="3" t="s">
        <v>2</v>
      </c>
      <c r="F60" s="3" t="s">
        <v>3</v>
      </c>
      <c r="G60" s="4" t="s">
        <v>4</v>
      </c>
      <c r="H60" s="4" t="s">
        <v>5</v>
      </c>
      <c r="I60" s="4" t="s">
        <v>6</v>
      </c>
      <c r="J60" s="4" t="s">
        <v>7</v>
      </c>
      <c r="K60">
        <v>2014</v>
      </c>
      <c r="L60" s="5" t="s">
        <v>8</v>
      </c>
      <c r="M60" s="6">
        <f ca="1">TODAY()</f>
        <v>41987</v>
      </c>
    </row>
    <row r="61" spans="2:13" ht="25.5">
      <c r="B61" s="1"/>
      <c r="C61" s="7" t="s">
        <v>9</v>
      </c>
      <c r="D61" s="7"/>
      <c r="E61" s="3"/>
      <c r="F61" s="3"/>
      <c r="G61" s="8" t="s">
        <v>10</v>
      </c>
      <c r="H61" s="8" t="s">
        <v>11</v>
      </c>
      <c r="I61" s="8" t="s">
        <v>12</v>
      </c>
      <c r="J61" s="8" t="s">
        <v>12</v>
      </c>
      <c r="K61" s="9" t="s">
        <v>13</v>
      </c>
      <c r="L61" s="9" t="s">
        <v>69</v>
      </c>
      <c r="M61" s="9" t="s">
        <v>15</v>
      </c>
    </row>
    <row r="62" spans="2:13" ht="12.75">
      <c r="B62" s="10" t="s">
        <v>16</v>
      </c>
      <c r="C62" s="11">
        <v>8200</v>
      </c>
      <c r="D62" s="12"/>
      <c r="E62" s="19">
        <f aca="true" t="shared" si="5" ref="E62:E86">+E3</f>
        <v>14</v>
      </c>
      <c r="F62" s="82">
        <f>+'[1]2014'!E3-'2014 felte_dyr'!F3</f>
        <v>0</v>
      </c>
      <c r="G62" s="82">
        <f>+'[1]2014'!F3-'2014 felte_dyr'!G3</f>
        <v>0</v>
      </c>
      <c r="H62" s="82">
        <f>+'[1]2014'!G3-'2014 felte_dyr'!H3</f>
        <v>0</v>
      </c>
      <c r="I62" s="82">
        <f>+'[1]2014'!H3-'2014 felte_dyr'!I3</f>
        <v>0</v>
      </c>
      <c r="J62" s="82">
        <f>+'[1]2014'!I3-'2014 felte_dyr'!J3</f>
        <v>0</v>
      </c>
      <c r="K62" s="15">
        <f aca="true" t="shared" si="6" ref="K62:K86">SUM(F62:J62)</f>
        <v>0</v>
      </c>
      <c r="L62" s="16">
        <f aca="true" t="shared" si="7" ref="L62:L87">+K62</f>
        <v>0</v>
      </c>
      <c r="M62" s="22"/>
    </row>
    <row r="63" spans="2:12" ht="12.75">
      <c r="B63" s="10" t="s">
        <v>17</v>
      </c>
      <c r="C63" s="11">
        <v>2669</v>
      </c>
      <c r="D63" s="12"/>
      <c r="E63" s="19">
        <f t="shared" si="5"/>
        <v>1</v>
      </c>
      <c r="F63" s="82">
        <f>+'[1]2014'!E4-'2014 felte_dyr'!F4</f>
        <v>0</v>
      </c>
      <c r="G63" s="82">
        <f>+'[1]2014'!F4-'2014 felte_dyr'!G4</f>
        <v>1</v>
      </c>
      <c r="H63" s="82">
        <f>+'[1]2014'!G4-'2014 felte_dyr'!H4</f>
        <v>0</v>
      </c>
      <c r="I63" s="82">
        <f>+'[1]2014'!H4-'2014 felte_dyr'!I4</f>
        <v>0</v>
      </c>
      <c r="J63" s="82">
        <f>+'[1]2014'!I4-'2014 felte_dyr'!J4</f>
        <v>0</v>
      </c>
      <c r="K63" s="15">
        <f t="shared" si="6"/>
        <v>1</v>
      </c>
      <c r="L63" s="16">
        <f t="shared" si="7"/>
        <v>1</v>
      </c>
    </row>
    <row r="64" spans="2:12" ht="12.75">
      <c r="B64" s="10" t="s">
        <v>18</v>
      </c>
      <c r="C64" s="11">
        <v>2100</v>
      </c>
      <c r="D64" s="12"/>
      <c r="E64" s="19">
        <f t="shared" si="5"/>
        <v>4</v>
      </c>
      <c r="F64" s="82">
        <f>+'[1]2014'!E5-'2014 felte_dyr'!F5</f>
        <v>1</v>
      </c>
      <c r="G64" s="82">
        <f>+'[1]2014'!F5-'2014 felte_dyr'!G5</f>
        <v>0</v>
      </c>
      <c r="H64" s="82">
        <f>+'[1]2014'!G5-'2014 felte_dyr'!H5</f>
        <v>0</v>
      </c>
      <c r="I64" s="82">
        <f>+'[1]2014'!H5-'2014 felte_dyr'!I5</f>
        <v>0</v>
      </c>
      <c r="J64" s="82">
        <f>+'[1]2014'!I5-'2014 felte_dyr'!J5</f>
        <v>0</v>
      </c>
      <c r="K64" s="15">
        <f t="shared" si="6"/>
        <v>1</v>
      </c>
      <c r="L64" s="16">
        <f t="shared" si="7"/>
        <v>1</v>
      </c>
    </row>
    <row r="65" spans="2:12" ht="12.75">
      <c r="B65" s="10" t="s">
        <v>19</v>
      </c>
      <c r="C65" s="11">
        <v>3650</v>
      </c>
      <c r="D65" s="12"/>
      <c r="E65" s="19">
        <f t="shared" si="5"/>
        <v>5</v>
      </c>
      <c r="F65" s="82">
        <f>+'[1]2014'!E6-'2014 felte_dyr'!F6</f>
        <v>0</v>
      </c>
      <c r="G65" s="82">
        <f>+'[1]2014'!F6-'2014 felte_dyr'!G6</f>
        <v>0</v>
      </c>
      <c r="H65" s="82">
        <f>+'[1]2014'!G6-'2014 felte_dyr'!H6</f>
        <v>0</v>
      </c>
      <c r="I65" s="82">
        <f>+'[1]2014'!H6-'2014 felte_dyr'!I6</f>
        <v>0</v>
      </c>
      <c r="J65" s="82">
        <f>+'[1]2014'!I6-'2014 felte_dyr'!J6</f>
        <v>0</v>
      </c>
      <c r="K65" s="15">
        <f t="shared" si="6"/>
        <v>0</v>
      </c>
      <c r="L65" s="16">
        <f t="shared" si="7"/>
        <v>0</v>
      </c>
    </row>
    <row r="66" spans="2:12" ht="12.75">
      <c r="B66" s="10" t="s">
        <v>20</v>
      </c>
      <c r="C66" s="25">
        <v>4600</v>
      </c>
      <c r="D66" s="26"/>
      <c r="E66" s="19">
        <f t="shared" si="5"/>
        <v>5</v>
      </c>
      <c r="F66" s="82">
        <f>+'[1]2014'!E7-'2014 felte_dyr'!F7</f>
        <v>0</v>
      </c>
      <c r="G66" s="82">
        <f>+'[1]2014'!F7-'2014 felte_dyr'!G7</f>
        <v>0</v>
      </c>
      <c r="H66" s="82">
        <f>+'[1]2014'!G7-'2014 felte_dyr'!H7</f>
        <v>0</v>
      </c>
      <c r="I66" s="82">
        <f>+'[1]2014'!H7-'2014 felte_dyr'!I7</f>
        <v>0</v>
      </c>
      <c r="J66" s="82">
        <f>+'[1]2014'!I7-'2014 felte_dyr'!J7</f>
        <v>0</v>
      </c>
      <c r="K66" s="15">
        <f t="shared" si="6"/>
        <v>0</v>
      </c>
      <c r="L66" s="16">
        <f t="shared" si="7"/>
        <v>0</v>
      </c>
    </row>
    <row r="67" spans="2:12" ht="12.75">
      <c r="B67" s="10" t="s">
        <v>21</v>
      </c>
      <c r="C67" s="11">
        <f>285+401+388</f>
        <v>1074</v>
      </c>
      <c r="D67" s="12"/>
      <c r="E67" s="19">
        <f t="shared" si="5"/>
        <v>2</v>
      </c>
      <c r="F67" s="82">
        <f>+'[1]2014'!E8-'2014 felte_dyr'!F8</f>
        <v>0</v>
      </c>
      <c r="G67" s="82">
        <f>+'[1]2014'!F8-'2014 felte_dyr'!G8</f>
        <v>0</v>
      </c>
      <c r="H67" s="82">
        <f>+'[1]2014'!G8-'2014 felte_dyr'!H8</f>
        <v>0</v>
      </c>
      <c r="I67" s="82">
        <f>+'[1]2014'!H8-'2014 felte_dyr'!I8</f>
        <v>0</v>
      </c>
      <c r="J67" s="82">
        <f>+'[1]2014'!I8-'2014 felte_dyr'!J8</f>
        <v>0</v>
      </c>
      <c r="K67" s="15">
        <f t="shared" si="6"/>
        <v>0</v>
      </c>
      <c r="L67" s="16">
        <f t="shared" si="7"/>
        <v>0</v>
      </c>
    </row>
    <row r="68" spans="2:12" ht="12.75">
      <c r="B68" s="10" t="s">
        <v>22</v>
      </c>
      <c r="C68" s="11">
        <f>200+300+155+150+200+393+75+75</f>
        <v>1548</v>
      </c>
      <c r="D68" s="12"/>
      <c r="E68" s="19">
        <f t="shared" si="5"/>
        <v>3</v>
      </c>
      <c r="F68" s="82">
        <f>+'[1]2014'!E9-'2014 felte_dyr'!F9</f>
        <v>1</v>
      </c>
      <c r="G68" s="82">
        <f>+'[1]2014'!F9-'2014 felte_dyr'!G9</f>
        <v>-1</v>
      </c>
      <c r="H68" s="82">
        <f>+'[1]2014'!G9-'2014 felte_dyr'!H9</f>
        <v>0</v>
      </c>
      <c r="I68" s="82">
        <f>+'[1]2014'!H9-'2014 felte_dyr'!I9</f>
        <v>0</v>
      </c>
      <c r="J68" s="82">
        <f>+'[1]2014'!I9-'2014 felte_dyr'!J9</f>
        <v>1</v>
      </c>
      <c r="K68" s="15">
        <f t="shared" si="6"/>
        <v>1</v>
      </c>
      <c r="L68" s="16">
        <f t="shared" si="7"/>
        <v>1</v>
      </c>
    </row>
    <row r="69" spans="2:12" ht="12.75">
      <c r="B69" s="10" t="s">
        <v>23</v>
      </c>
      <c r="C69" s="11">
        <f>137+215+220+226+271</f>
        <v>1069</v>
      </c>
      <c r="D69" s="12"/>
      <c r="E69" s="19">
        <f t="shared" si="5"/>
        <v>2</v>
      </c>
      <c r="F69" s="82">
        <f>+'[1]2014'!E10-'2014 felte_dyr'!F10</f>
        <v>0</v>
      </c>
      <c r="G69" s="82">
        <f>+'[1]2014'!F10-'2014 felte_dyr'!G10</f>
        <v>0</v>
      </c>
      <c r="H69" s="82">
        <f>+'[1]2014'!G10-'2014 felte_dyr'!H10</f>
        <v>1</v>
      </c>
      <c r="I69" s="82">
        <f>+'[1]2014'!H10-'2014 felte_dyr'!I10</f>
        <v>0</v>
      </c>
      <c r="J69" s="82">
        <f>+'[1]2014'!I10-'2014 felte_dyr'!J10</f>
        <v>0</v>
      </c>
      <c r="K69" s="15">
        <f t="shared" si="6"/>
        <v>1</v>
      </c>
      <c r="L69" s="16">
        <f t="shared" si="7"/>
        <v>1</v>
      </c>
    </row>
    <row r="70" spans="2:12" ht="12.75">
      <c r="B70" s="10" t="s">
        <v>24</v>
      </c>
      <c r="C70" s="11">
        <v>1270</v>
      </c>
      <c r="D70" s="12"/>
      <c r="E70" s="19">
        <f t="shared" si="5"/>
        <v>1</v>
      </c>
      <c r="F70" s="82">
        <f>+'[1]2014'!E11-'2014 felte_dyr'!F11</f>
        <v>0</v>
      </c>
      <c r="G70" s="82">
        <f>+'[1]2014'!F11-'2014 felte_dyr'!G11</f>
        <v>0</v>
      </c>
      <c r="H70" s="82">
        <f>+'[1]2014'!G11-'2014 felte_dyr'!H11</f>
        <v>0</v>
      </c>
      <c r="I70" s="82">
        <f>+'[1]2014'!H11-'2014 felte_dyr'!I11</f>
        <v>0</v>
      </c>
      <c r="J70" s="82">
        <f>+'[1]2014'!I11-'2014 felte_dyr'!J11</f>
        <v>0</v>
      </c>
      <c r="K70" s="15">
        <f t="shared" si="6"/>
        <v>0</v>
      </c>
      <c r="L70" s="16">
        <f t="shared" si="7"/>
        <v>0</v>
      </c>
    </row>
    <row r="71" spans="2:12" ht="12.75">
      <c r="B71" s="10" t="s">
        <v>25</v>
      </c>
      <c r="C71" s="11">
        <f>26+196+15+188+10+410+360+170+1600</f>
        <v>2975</v>
      </c>
      <c r="D71" s="12"/>
      <c r="E71" s="19">
        <f t="shared" si="5"/>
        <v>3</v>
      </c>
      <c r="F71" s="82">
        <f>+'[1]2014'!E12-'2014 felte_dyr'!F12</f>
        <v>0</v>
      </c>
      <c r="G71" s="82">
        <f>+'[1]2014'!F12-'2014 felte_dyr'!G12</f>
        <v>0</v>
      </c>
      <c r="H71" s="82">
        <f>+'[1]2014'!G12-'2014 felte_dyr'!H12</f>
        <v>1</v>
      </c>
      <c r="I71" s="82">
        <f>+'[1]2014'!H12-'2014 felte_dyr'!I12</f>
        <v>0</v>
      </c>
      <c r="J71" s="82">
        <f>+'[1]2014'!I12-'2014 felte_dyr'!J12</f>
        <v>0</v>
      </c>
      <c r="K71" s="15">
        <f t="shared" si="6"/>
        <v>1</v>
      </c>
      <c r="L71" s="16">
        <f t="shared" si="7"/>
        <v>1</v>
      </c>
    </row>
    <row r="72" spans="2:12" ht="12.75">
      <c r="B72" s="10" t="s">
        <v>26</v>
      </c>
      <c r="C72" s="11">
        <v>1852</v>
      </c>
      <c r="D72" s="12"/>
      <c r="E72" s="19">
        <f t="shared" si="5"/>
        <v>2</v>
      </c>
      <c r="F72" s="82">
        <f>+'[1]2014'!E13-'2014 felte_dyr'!F13</f>
        <v>0</v>
      </c>
      <c r="G72" s="82">
        <f>+'[1]2014'!F13-'2014 felte_dyr'!G13</f>
        <v>1</v>
      </c>
      <c r="H72" s="82">
        <f>+'[1]2014'!G13-'2014 felte_dyr'!H13</f>
        <v>0</v>
      </c>
      <c r="I72" s="82">
        <f>+'[1]2014'!H13-'2014 felte_dyr'!I13</f>
        <v>0</v>
      </c>
      <c r="J72" s="82">
        <f>+'[1]2014'!I13-'2014 felte_dyr'!J13</f>
        <v>0</v>
      </c>
      <c r="K72" s="15">
        <f t="shared" si="6"/>
        <v>1</v>
      </c>
      <c r="L72" s="16">
        <f t="shared" si="7"/>
        <v>1</v>
      </c>
    </row>
    <row r="73" spans="2:12" ht="12.75">
      <c r="B73" s="10" t="s">
        <v>27</v>
      </c>
      <c r="C73" s="11">
        <f>2486+1512</f>
        <v>3998</v>
      </c>
      <c r="D73" s="12"/>
      <c r="E73" s="19">
        <f t="shared" si="5"/>
        <v>4</v>
      </c>
      <c r="F73" s="82">
        <f>+'[1]2014'!E14-'2014 felte_dyr'!F14</f>
        <v>1</v>
      </c>
      <c r="G73" s="82">
        <f>+'[1]2014'!F14-'2014 felte_dyr'!G14</f>
        <v>0</v>
      </c>
      <c r="H73" s="82">
        <f>+'[1]2014'!G14-'2014 felte_dyr'!H14</f>
        <v>1</v>
      </c>
      <c r="I73" s="82">
        <f>+'[1]2014'!H14-'2014 felte_dyr'!I14</f>
        <v>1</v>
      </c>
      <c r="J73" s="82">
        <f>+'[1]2014'!I14-'2014 felte_dyr'!J14</f>
        <v>-2</v>
      </c>
      <c r="K73" s="15">
        <f t="shared" si="6"/>
        <v>1</v>
      </c>
      <c r="L73" s="16">
        <f t="shared" si="7"/>
        <v>1</v>
      </c>
    </row>
    <row r="74" spans="2:12" ht="12.75">
      <c r="B74" s="10" t="s">
        <v>28</v>
      </c>
      <c r="C74" s="11">
        <v>1752</v>
      </c>
      <c r="D74" s="12"/>
      <c r="E74" s="19">
        <f t="shared" si="5"/>
        <v>3</v>
      </c>
      <c r="F74" s="82">
        <f>+'[1]2014'!E15-'2014 felte_dyr'!F15</f>
        <v>0</v>
      </c>
      <c r="G74" s="82">
        <f>+'[1]2014'!F15-'2014 felte_dyr'!G15</f>
        <v>0</v>
      </c>
      <c r="H74" s="82">
        <f>+'[1]2014'!G15-'2014 felte_dyr'!H15</f>
        <v>0</v>
      </c>
      <c r="I74" s="82">
        <f>+'[1]2014'!H15-'2014 felte_dyr'!I15</f>
        <v>2</v>
      </c>
      <c r="J74" s="82">
        <f>+'[1]2014'!I15-'2014 felte_dyr'!J15</f>
        <v>-1</v>
      </c>
      <c r="K74" s="15">
        <f t="shared" si="6"/>
        <v>1</v>
      </c>
      <c r="L74" s="16">
        <f t="shared" si="7"/>
        <v>1</v>
      </c>
    </row>
    <row r="75" spans="2:12" ht="12.75">
      <c r="B75" s="10" t="s">
        <v>29</v>
      </c>
      <c r="C75" s="11">
        <v>3600</v>
      </c>
      <c r="D75" s="12"/>
      <c r="E75" s="19">
        <f t="shared" si="5"/>
        <v>3</v>
      </c>
      <c r="F75" s="82">
        <f>+'[1]2014'!E16-'2014 felte_dyr'!F16</f>
        <v>0</v>
      </c>
      <c r="G75" s="82">
        <f>+'[1]2014'!F16-'2014 felte_dyr'!G16</f>
        <v>1</v>
      </c>
      <c r="H75" s="82">
        <f>+'[1]2014'!G16-'2014 felte_dyr'!H16</f>
        <v>0</v>
      </c>
      <c r="I75" s="82">
        <f>+'[1]2014'!H16-'2014 felte_dyr'!I16</f>
        <v>0</v>
      </c>
      <c r="J75" s="82">
        <f>+'[1]2014'!I16-'2014 felte_dyr'!J16</f>
        <v>0</v>
      </c>
      <c r="K75" s="15">
        <f t="shared" si="6"/>
        <v>1</v>
      </c>
      <c r="L75" s="16">
        <f t="shared" si="7"/>
        <v>1</v>
      </c>
    </row>
    <row r="76" spans="2:12" ht="12.75">
      <c r="B76" s="10" t="s">
        <v>30</v>
      </c>
      <c r="C76" s="11">
        <v>5890</v>
      </c>
      <c r="D76" s="12"/>
      <c r="E76" s="19">
        <f t="shared" si="5"/>
        <v>3</v>
      </c>
      <c r="F76" s="82">
        <f>+'[1]2014'!E17-'2014 felte_dyr'!F17</f>
        <v>1</v>
      </c>
      <c r="G76" s="82">
        <f>+'[1]2014'!F17-'2014 felte_dyr'!G17</f>
        <v>-1</v>
      </c>
      <c r="H76" s="82">
        <f>+'[1]2014'!G17-'2014 felte_dyr'!H17</f>
        <v>1</v>
      </c>
      <c r="I76" s="82">
        <f>+'[1]2014'!H17-'2014 felte_dyr'!I17</f>
        <v>0</v>
      </c>
      <c r="J76" s="82">
        <f>+'[1]2014'!I17-'2014 felte_dyr'!J17</f>
        <v>0</v>
      </c>
      <c r="K76" s="15">
        <f t="shared" si="6"/>
        <v>1</v>
      </c>
      <c r="L76" s="16">
        <f t="shared" si="7"/>
        <v>1</v>
      </c>
    </row>
    <row r="77" spans="2:12" ht="12.75">
      <c r="B77" s="10" t="s">
        <v>31</v>
      </c>
      <c r="C77" s="11">
        <v>10600</v>
      </c>
      <c r="D77" s="12"/>
      <c r="E77" s="19">
        <f t="shared" si="5"/>
        <v>5</v>
      </c>
      <c r="F77" s="82">
        <f>+'[1]2014'!E18-'2014 felte_dyr'!F18</f>
        <v>0</v>
      </c>
      <c r="G77" s="82">
        <f>+'[1]2014'!F18-'2014 felte_dyr'!G18</f>
        <v>1</v>
      </c>
      <c r="H77" s="82">
        <f>+'[1]2014'!G18-'2014 felte_dyr'!H18</f>
        <v>1</v>
      </c>
      <c r="I77" s="82">
        <f>+'[1]2014'!H18-'2014 felte_dyr'!I18</f>
        <v>0</v>
      </c>
      <c r="J77" s="82">
        <f>+'[1]2014'!I18-'2014 felte_dyr'!J18</f>
        <v>1</v>
      </c>
      <c r="K77" s="15">
        <f t="shared" si="6"/>
        <v>3</v>
      </c>
      <c r="L77" s="16">
        <f t="shared" si="7"/>
        <v>3</v>
      </c>
    </row>
    <row r="78" spans="2:12" ht="12.75">
      <c r="B78" s="10" t="s">
        <v>32</v>
      </c>
      <c r="C78" s="11">
        <v>3479</v>
      </c>
      <c r="D78" s="12"/>
      <c r="E78" s="19">
        <f t="shared" si="5"/>
        <v>2</v>
      </c>
      <c r="F78" s="82">
        <f>+'[1]2014'!E19-'2014 felte_dyr'!F19</f>
        <v>0</v>
      </c>
      <c r="G78" s="82">
        <f>+'[1]2014'!F19-'2014 felte_dyr'!G19</f>
        <v>0</v>
      </c>
      <c r="H78" s="82">
        <f>+'[1]2014'!G19-'2014 felte_dyr'!H19</f>
        <v>0</v>
      </c>
      <c r="I78" s="82">
        <f>+'[1]2014'!H19-'2014 felte_dyr'!I19</f>
        <v>1</v>
      </c>
      <c r="J78" s="82">
        <f>+'[1]2014'!I19-'2014 felte_dyr'!J19</f>
        <v>0</v>
      </c>
      <c r="K78" s="15">
        <f t="shared" si="6"/>
        <v>1</v>
      </c>
      <c r="L78" s="16">
        <f t="shared" si="7"/>
        <v>1</v>
      </c>
    </row>
    <row r="79" spans="2:12" ht="12.75">
      <c r="B79" s="10" t="s">
        <v>33</v>
      </c>
      <c r="C79" s="11">
        <v>1400</v>
      </c>
      <c r="D79" s="12"/>
      <c r="E79" s="19">
        <f t="shared" si="5"/>
        <v>2</v>
      </c>
      <c r="F79" s="82">
        <f>+'[1]2014'!E20-'2014 felte_dyr'!F20</f>
        <v>0</v>
      </c>
      <c r="G79" s="82">
        <f>+'[1]2014'!F20-'2014 felte_dyr'!G20</f>
        <v>0</v>
      </c>
      <c r="H79" s="82">
        <f>+'[1]2014'!G20-'2014 felte_dyr'!H20</f>
        <v>0</v>
      </c>
      <c r="I79" s="82">
        <f>+'[1]2014'!H20-'2014 felte_dyr'!I20</f>
        <v>0</v>
      </c>
      <c r="J79" s="82">
        <f>+'[1]2014'!I20-'2014 felte_dyr'!J20</f>
        <v>1</v>
      </c>
      <c r="K79" s="15">
        <f t="shared" si="6"/>
        <v>1</v>
      </c>
      <c r="L79" s="16">
        <f t="shared" si="7"/>
        <v>1</v>
      </c>
    </row>
    <row r="80" spans="2:12" ht="12.75">
      <c r="B80" s="10" t="s">
        <v>34</v>
      </c>
      <c r="C80" s="11">
        <f>195+137+73+74+152+238+113+55+107+1150</f>
        <v>2294</v>
      </c>
      <c r="D80" s="12"/>
      <c r="E80" s="19">
        <f t="shared" si="5"/>
        <v>2</v>
      </c>
      <c r="F80" s="82">
        <f>+'[1]2014'!E21-'2014 felte_dyr'!F21</f>
        <v>0</v>
      </c>
      <c r="G80" s="82">
        <f>+'[1]2014'!F21-'2014 felte_dyr'!G21</f>
        <v>0</v>
      </c>
      <c r="H80" s="82">
        <f>+'[1]2014'!G21-'2014 felte_dyr'!H21</f>
        <v>1</v>
      </c>
      <c r="I80" s="82">
        <f>+'[1]2014'!H21-'2014 felte_dyr'!I21</f>
        <v>0</v>
      </c>
      <c r="J80" s="82">
        <f>+'[1]2014'!I21-'2014 felte_dyr'!J21</f>
        <v>0</v>
      </c>
      <c r="K80" s="15">
        <f t="shared" si="6"/>
        <v>1</v>
      </c>
      <c r="L80" s="16">
        <f t="shared" si="7"/>
        <v>1</v>
      </c>
    </row>
    <row r="81" spans="2:12" ht="12.75">
      <c r="B81" s="10" t="s">
        <v>35</v>
      </c>
      <c r="C81" s="11">
        <v>2100</v>
      </c>
      <c r="D81" s="12"/>
      <c r="E81" s="19">
        <f t="shared" si="5"/>
        <v>2</v>
      </c>
      <c r="F81" s="82">
        <f>+'[1]2014'!E22-'2014 felte_dyr'!F22</f>
        <v>0</v>
      </c>
      <c r="G81" s="82">
        <f>+'[1]2014'!F22-'2014 felte_dyr'!G22</f>
        <v>1</v>
      </c>
      <c r="H81" s="82">
        <f>+'[1]2014'!G22-'2014 felte_dyr'!H22</f>
        <v>-1</v>
      </c>
      <c r="I81" s="82">
        <f>+'[1]2014'!H22-'2014 felte_dyr'!I22</f>
        <v>0</v>
      </c>
      <c r="J81" s="82">
        <f>+'[1]2014'!I22-'2014 felte_dyr'!J22</f>
        <v>0</v>
      </c>
      <c r="K81" s="15">
        <f t="shared" si="6"/>
        <v>0</v>
      </c>
      <c r="L81" s="16">
        <f t="shared" si="7"/>
        <v>0</v>
      </c>
    </row>
    <row r="82" spans="2:12" ht="12.75">
      <c r="B82" s="10" t="s">
        <v>36</v>
      </c>
      <c r="C82" s="11">
        <f>3221+382</f>
        <v>3603</v>
      </c>
      <c r="D82" s="12"/>
      <c r="E82" s="19">
        <f t="shared" si="5"/>
        <v>3</v>
      </c>
      <c r="F82" s="82">
        <f>+'[1]2014'!E23-'2014 felte_dyr'!F23</f>
        <v>1</v>
      </c>
      <c r="G82" s="82">
        <f>+'[1]2014'!F23-'2014 felte_dyr'!G23</f>
        <v>0</v>
      </c>
      <c r="H82" s="82">
        <f>+'[1]2014'!G23-'2014 felte_dyr'!H23</f>
        <v>0</v>
      </c>
      <c r="I82" s="82">
        <f>+'[1]2014'!H23-'2014 felte_dyr'!I23</f>
        <v>0</v>
      </c>
      <c r="J82" s="82">
        <f>+'[1]2014'!I23-'2014 felte_dyr'!J23</f>
        <v>0</v>
      </c>
      <c r="K82" s="15">
        <f t="shared" si="6"/>
        <v>1</v>
      </c>
      <c r="L82" s="16">
        <f t="shared" si="7"/>
        <v>1</v>
      </c>
    </row>
    <row r="83" spans="2:12" ht="12.75">
      <c r="B83" s="10" t="s">
        <v>37</v>
      </c>
      <c r="C83" s="11">
        <v>1770</v>
      </c>
      <c r="D83" s="12"/>
      <c r="E83" s="19">
        <f t="shared" si="5"/>
        <v>2</v>
      </c>
      <c r="F83" s="82">
        <f>+'[1]2014'!E24-'2014 felte_dyr'!F24</f>
        <v>0</v>
      </c>
      <c r="G83" s="82">
        <f>+'[1]2014'!F24-'2014 felte_dyr'!G24</f>
        <v>0</v>
      </c>
      <c r="H83" s="82">
        <f>+'[1]2014'!G24-'2014 felte_dyr'!H24</f>
        <v>1</v>
      </c>
      <c r="I83" s="82">
        <f>+'[1]2014'!H24-'2014 felte_dyr'!I24</f>
        <v>0</v>
      </c>
      <c r="J83" s="82">
        <f>+'[1]2014'!I24-'2014 felte_dyr'!J24</f>
        <v>0</v>
      </c>
      <c r="K83" s="15">
        <f t="shared" si="6"/>
        <v>1</v>
      </c>
      <c r="L83" s="16">
        <f t="shared" si="7"/>
        <v>1</v>
      </c>
    </row>
    <row r="84" spans="2:12" ht="12.75">
      <c r="B84" s="30" t="s">
        <v>38</v>
      </c>
      <c r="C84" s="11">
        <f>1811+85.3</f>
        <v>1896.3</v>
      </c>
      <c r="D84" s="31"/>
      <c r="E84" s="19">
        <f t="shared" si="5"/>
        <v>3</v>
      </c>
      <c r="F84" s="82">
        <f>+'[1]2014'!E25-'2014 felte_dyr'!F25</f>
        <v>0</v>
      </c>
      <c r="G84" s="82">
        <f>+'[1]2014'!F25-'2014 felte_dyr'!G25</f>
        <v>1</v>
      </c>
      <c r="H84" s="82">
        <f>+'[1]2014'!G25-'2014 felte_dyr'!H25</f>
        <v>0</v>
      </c>
      <c r="I84" s="82">
        <f>+'[1]2014'!H25-'2014 felte_dyr'!I25</f>
        <v>0</v>
      </c>
      <c r="J84" s="82">
        <f>+'[1]2014'!I25-'2014 felte_dyr'!J25</f>
        <v>0</v>
      </c>
      <c r="K84" s="15">
        <f t="shared" si="6"/>
        <v>1</v>
      </c>
      <c r="L84" s="16">
        <f t="shared" si="7"/>
        <v>1</v>
      </c>
    </row>
    <row r="85" spans="2:12" ht="12.75">
      <c r="B85" s="33" t="s">
        <v>39</v>
      </c>
      <c r="C85" s="11">
        <f>1494+120</f>
        <v>1614</v>
      </c>
      <c r="D85" s="11"/>
      <c r="E85" s="19">
        <f t="shared" si="5"/>
        <v>3</v>
      </c>
      <c r="F85" s="82">
        <f>+'[1]2014'!E26-'2014 felte_dyr'!F26</f>
        <v>0</v>
      </c>
      <c r="G85" s="82">
        <f>+'[1]2014'!F26-'2014 felte_dyr'!G26</f>
        <v>0</v>
      </c>
      <c r="H85" s="82">
        <f>+'[1]2014'!G26-'2014 felte_dyr'!H26</f>
        <v>0</v>
      </c>
      <c r="I85" s="82">
        <f>+'[1]2014'!H26-'2014 felte_dyr'!I26</f>
        <v>0</v>
      </c>
      <c r="J85" s="82">
        <f>+'[1]2014'!I26-'2014 felte_dyr'!J26</f>
        <v>0</v>
      </c>
      <c r="K85" s="15">
        <f t="shared" si="6"/>
        <v>0</v>
      </c>
      <c r="L85" s="16">
        <f t="shared" si="7"/>
        <v>0</v>
      </c>
    </row>
    <row r="86" spans="2:12" ht="12.75">
      <c r="B86" s="33" t="s">
        <v>40</v>
      </c>
      <c r="C86" s="11">
        <v>3182</v>
      </c>
      <c r="D86" s="11"/>
      <c r="E86" s="19">
        <f t="shared" si="5"/>
        <v>4</v>
      </c>
      <c r="F86" s="82">
        <f>+'[1]2014'!E27-'2014 felte_dyr'!F27</f>
        <v>1</v>
      </c>
      <c r="G86" s="82">
        <f>+'[1]2014'!F27-'2014 felte_dyr'!G27</f>
        <v>0</v>
      </c>
      <c r="H86" s="82">
        <f>+'[1]2014'!G27-'2014 felte_dyr'!H27</f>
        <v>0</v>
      </c>
      <c r="I86" s="82">
        <f>+'[1]2014'!H27-'2014 felte_dyr'!I27</f>
        <v>1</v>
      </c>
      <c r="J86" s="82">
        <f>+'[1]2014'!I27-'2014 felte_dyr'!J27</f>
        <v>0</v>
      </c>
      <c r="K86" s="15">
        <f t="shared" si="6"/>
        <v>2</v>
      </c>
      <c r="L86" s="16">
        <f t="shared" si="7"/>
        <v>2</v>
      </c>
    </row>
    <row r="87" spans="2:12" ht="12.75">
      <c r="B87" s="33" t="s">
        <v>41</v>
      </c>
      <c r="C87" s="11"/>
      <c r="D87" s="11"/>
      <c r="E87" s="83"/>
      <c r="F87" s="82">
        <f>+'[1]2014'!E28-'2014 felte_dyr'!F28</f>
        <v>1</v>
      </c>
      <c r="G87" s="82">
        <f>+'[1]2014'!F28-'2014 felte_dyr'!G28</f>
        <v>0</v>
      </c>
      <c r="H87" s="82">
        <f>+'[1]2014'!G28-'2014 felte_dyr'!H28</f>
        <v>0</v>
      </c>
      <c r="I87" s="82">
        <f>+'[1]2014'!H28-'2014 felte_dyr'!I28</f>
        <v>0</v>
      </c>
      <c r="J87" s="82">
        <f>+'[1]2014'!I28-'2014 felte_dyr'!J28</f>
        <v>1</v>
      </c>
      <c r="K87" s="15"/>
      <c r="L87" s="16">
        <f t="shared" si="7"/>
        <v>0</v>
      </c>
    </row>
    <row r="88" spans="2:12" ht="25.5">
      <c r="B88" s="39" t="s">
        <v>70</v>
      </c>
      <c r="C88" s="40">
        <f>SUM(C62:C86)</f>
        <v>78185.3</v>
      </c>
      <c r="D88" s="40">
        <f>SUM(D62:D85)</f>
        <v>0</v>
      </c>
      <c r="E88" s="41">
        <f aca="true" t="shared" si="8" ref="E88:J88">SUM(E62:E86)</f>
        <v>83</v>
      </c>
      <c r="F88" s="84">
        <f t="shared" si="8"/>
        <v>6</v>
      </c>
      <c r="G88" s="84">
        <f t="shared" si="8"/>
        <v>4</v>
      </c>
      <c r="H88" s="84">
        <f t="shared" si="8"/>
        <v>6</v>
      </c>
      <c r="I88" s="84">
        <f t="shared" si="8"/>
        <v>5</v>
      </c>
      <c r="J88" s="84">
        <f t="shared" si="8"/>
        <v>0</v>
      </c>
      <c r="K88" s="15">
        <f>SUM(K62:K87)</f>
        <v>21</v>
      </c>
      <c r="L88" s="43">
        <f>SUM(L62:L87)</f>
        <v>21</v>
      </c>
    </row>
    <row r="89" spans="2:10" ht="12.75">
      <c r="B89" s="85" t="s">
        <v>71</v>
      </c>
      <c r="C89" s="44"/>
      <c r="D89" s="44"/>
      <c r="E89" s="45">
        <f>SUM(F89:J89)</f>
        <v>62</v>
      </c>
      <c r="F89" s="46">
        <f>+F44</f>
        <v>12</v>
      </c>
      <c r="G89" s="46">
        <f>+G44</f>
        <v>10</v>
      </c>
      <c r="H89" s="46">
        <f>+H44</f>
        <v>10</v>
      </c>
      <c r="I89" s="46">
        <f>+I44</f>
        <v>14</v>
      </c>
      <c r="J89" s="46">
        <f>+J44</f>
        <v>16</v>
      </c>
    </row>
    <row r="90" spans="2:10" ht="12.75">
      <c r="B90" s="85" t="s">
        <v>72</v>
      </c>
      <c r="E90" s="48">
        <f>SUM(F90:J90)</f>
        <v>83</v>
      </c>
      <c r="F90" s="48">
        <f>SUM(F88:F89)</f>
        <v>18</v>
      </c>
      <c r="G90" s="48">
        <f>SUM(G88:G89)</f>
        <v>14</v>
      </c>
      <c r="H90" s="48">
        <f>SUM(H88:H89)</f>
        <v>16</v>
      </c>
      <c r="I90" s="48">
        <f>SUM(I88:I89)</f>
        <v>19</v>
      </c>
      <c r="J90" s="48">
        <f>SUM(J88:J89)</f>
        <v>16</v>
      </c>
    </row>
    <row r="91" spans="2:10" ht="12.75">
      <c r="B91" s="44" t="s">
        <v>73</v>
      </c>
      <c r="E91" s="18">
        <f aca="true" t="shared" si="9" ref="E91:J91">+E31</f>
        <v>83</v>
      </c>
      <c r="F91" s="18">
        <f t="shared" si="9"/>
        <v>18.26</v>
      </c>
      <c r="G91" s="18">
        <f t="shared" si="9"/>
        <v>14.524999999999999</v>
      </c>
      <c r="H91" s="18">
        <f t="shared" si="9"/>
        <v>14.524999999999999</v>
      </c>
      <c r="I91" s="18">
        <f t="shared" si="9"/>
        <v>18.26</v>
      </c>
      <c r="J91" s="18">
        <f t="shared" si="9"/>
        <v>17.43</v>
      </c>
    </row>
    <row r="92" spans="2:10" ht="12.75">
      <c r="B92" s="85" t="s">
        <v>74</v>
      </c>
      <c r="F92" s="86">
        <f>+F91-F90</f>
        <v>0.26000000000000156</v>
      </c>
      <c r="G92" s="86">
        <f>+G91-G90</f>
        <v>0.5249999999999986</v>
      </c>
      <c r="H92" s="86">
        <f>+H91-H90</f>
        <v>-1.4750000000000014</v>
      </c>
      <c r="I92" s="86">
        <f>+I91-I90</f>
        <v>-0.7399999999999984</v>
      </c>
      <c r="J92" s="86">
        <f>+J91-J90</f>
        <v>1.4299999999999997</v>
      </c>
    </row>
    <row r="93" spans="2:10" ht="12.75">
      <c r="B93" s="85" t="s">
        <v>75</v>
      </c>
      <c r="F93" s="49">
        <f>+'[1]Felte_dyr samlet 2011-2015'!E49</f>
        <v>0.18565400843881857</v>
      </c>
      <c r="G93" s="49">
        <f>+'[1]Felte_dyr samlet 2011-2015'!F49</f>
        <v>0.189873417721519</v>
      </c>
      <c r="H93" s="49">
        <f>+'[1]Felte_dyr samlet 2011-2015'!G49</f>
        <v>0.189873417721519</v>
      </c>
      <c r="I93" s="49">
        <f>+'[1]Felte_dyr samlet 2011-2015'!H49</f>
        <v>0.20253164556962025</v>
      </c>
      <c r="J93" s="49">
        <f>+'[1]Felte_dyr samlet 2011-2015'!I49</f>
        <v>0.2320675105485232</v>
      </c>
    </row>
    <row r="94" spans="2:10" ht="12.75">
      <c r="B94" s="87" t="s">
        <v>76</v>
      </c>
      <c r="C94" s="88"/>
      <c r="D94" s="88"/>
      <c r="E94" s="88"/>
      <c r="F94" s="89">
        <f>+E34</f>
        <v>0.22</v>
      </c>
      <c r="G94" s="89">
        <f>+E35</f>
        <v>0.175</v>
      </c>
      <c r="H94" s="89">
        <f>+E36</f>
        <v>0.175</v>
      </c>
      <c r="I94" s="89">
        <f>+E37</f>
        <v>0.22</v>
      </c>
      <c r="J94" s="89">
        <f>+E38</f>
        <v>0.21</v>
      </c>
    </row>
    <row r="95" spans="2:10" ht="12.75">
      <c r="B95" s="85" t="s">
        <v>77</v>
      </c>
      <c r="F95" s="90">
        <f>+F94-F93</f>
        <v>0.03434599156118143</v>
      </c>
      <c r="G95" s="90">
        <f>+G94-G93</f>
        <v>-0.014873417721519011</v>
      </c>
      <c r="H95" s="90">
        <f>+H94-H93</f>
        <v>-0.014873417721519011</v>
      </c>
      <c r="I95" s="90">
        <f>+I94-I93</f>
        <v>0.01746835443037975</v>
      </c>
      <c r="J95" s="90">
        <f>+J94-J93</f>
        <v>-0.02206751054852321</v>
      </c>
    </row>
  </sheetData>
  <sheetProtection selectLockedCells="1" selectUnlockedCells="1"/>
  <mergeCells count="6">
    <mergeCell ref="B1:B2"/>
    <mergeCell ref="E1:E2"/>
    <mergeCell ref="F1:F2"/>
    <mergeCell ref="B60:B61"/>
    <mergeCell ref="E60:E61"/>
    <mergeCell ref="F60:F6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eiendom Invest ldt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Kåre Torsvik</dc:creator>
  <cp:keywords/>
  <dc:description/>
  <cp:lastModifiedBy>Kåre Torsvik</cp:lastModifiedBy>
  <dcterms:created xsi:type="dcterms:W3CDTF">2014-12-14T16:05:51Z</dcterms:created>
  <dcterms:modified xsi:type="dcterms:W3CDTF">2014-12-14T16:06:44Z</dcterms:modified>
  <cp:category/>
  <cp:version/>
  <cp:contentType/>
  <cp:contentStatus/>
</cp:coreProperties>
</file>